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315" windowHeight="5250" tabRatio="917" activeTab="6"/>
  </bookViews>
  <sheets>
    <sheet name="MARZO" sheetId="2" r:id="rId1"/>
    <sheet name="E. P. F. (MARZO)" sheetId="4" r:id="rId2"/>
    <sheet name="ABRIL" sheetId="10" r:id="rId3"/>
    <sheet name="E. P. F. (ABRIL)" sheetId="11" r:id="rId4"/>
    <sheet name="MAYO" sheetId="12" r:id="rId5"/>
    <sheet name="E. P. F. (MAYO)" sheetId="13" r:id="rId6"/>
    <sheet name="JUNIO" sheetId="14" r:id="rId7"/>
    <sheet name="E. P. F. (JUNIO)" sheetId="15" r:id="rId8"/>
    <sheet name="JULIO" sheetId="16" r:id="rId9"/>
  </sheets>
  <calcPr calcId="125725"/>
</workbook>
</file>

<file path=xl/calcChain.xml><?xml version="1.0" encoding="utf-8"?>
<calcChain xmlns="http://schemas.openxmlformats.org/spreadsheetml/2006/main">
  <c r="W17" i="16"/>
  <c r="V16"/>
  <c r="R17"/>
  <c r="Q16"/>
  <c r="N17"/>
  <c r="M17"/>
  <c r="L16"/>
  <c r="H17"/>
  <c r="G16"/>
  <c r="C17"/>
  <c r="B16"/>
  <c r="U2"/>
  <c r="V2"/>
  <c r="V1"/>
  <c r="Q2"/>
  <c r="P2"/>
  <c r="Q1"/>
  <c r="K2"/>
  <c r="L2"/>
  <c r="L1"/>
  <c r="F2"/>
  <c r="G2"/>
  <c r="G1"/>
  <c r="B2"/>
  <c r="B1"/>
  <c r="H18" i="14"/>
  <c r="B20"/>
  <c r="B23" s="1"/>
  <c r="D10" i="15"/>
  <c r="G10" s="1"/>
  <c r="D14"/>
  <c r="G14" s="1"/>
  <c r="G10" i="14"/>
  <c r="G11" s="1"/>
  <c r="E8" i="15" s="1"/>
  <c r="E9"/>
  <c r="G9" s="1"/>
  <c r="F8"/>
  <c r="F12" s="1"/>
  <c r="F19" s="1"/>
  <c r="G17"/>
  <c r="B17"/>
  <c r="B10"/>
  <c r="B9"/>
  <c r="C35" i="14"/>
  <c r="C34"/>
  <c r="C22"/>
  <c r="W43"/>
  <c r="V42"/>
  <c r="W42"/>
  <c r="V39"/>
  <c r="M43"/>
  <c r="L43"/>
  <c r="M22"/>
  <c r="L21"/>
  <c r="M21"/>
  <c r="G22"/>
  <c r="C23"/>
  <c r="V10"/>
  <c r="V9"/>
  <c r="R9"/>
  <c r="M9"/>
  <c r="Q39"/>
  <c r="W33"/>
  <c r="V33"/>
  <c r="M18"/>
  <c r="Q33"/>
  <c r="R33"/>
  <c r="Q28"/>
  <c r="L32"/>
  <c r="C44"/>
  <c r="B44"/>
  <c r="C29"/>
  <c r="G40" s="1"/>
  <c r="B19"/>
  <c r="M31"/>
  <c r="H32"/>
  <c r="C7"/>
  <c r="B10"/>
  <c r="B41"/>
  <c r="V30"/>
  <c r="C21"/>
  <c r="L19"/>
  <c r="B9"/>
  <c r="M4"/>
  <c r="C6"/>
  <c r="B18"/>
  <c r="M30"/>
  <c r="H30"/>
  <c r="B8"/>
  <c r="B40"/>
  <c r="V29"/>
  <c r="C4"/>
  <c r="C20"/>
  <c r="L18"/>
  <c r="B7"/>
  <c r="M3"/>
  <c r="AB9"/>
  <c r="AC9"/>
  <c r="AB10"/>
  <c r="AC10" s="1"/>
  <c r="AB13"/>
  <c r="AC13"/>
  <c r="AB14"/>
  <c r="AC14" s="1"/>
  <c r="AC8"/>
  <c r="AB8"/>
  <c r="B17"/>
  <c r="C19"/>
  <c r="M29"/>
  <c r="H29"/>
  <c r="B6"/>
  <c r="B39"/>
  <c r="V28"/>
  <c r="C2"/>
  <c r="B5"/>
  <c r="AA8"/>
  <c r="AA9"/>
  <c r="AA10"/>
  <c r="AA13"/>
  <c r="R28"/>
  <c r="B4"/>
  <c r="H28" s="1"/>
  <c r="M28" s="1"/>
  <c r="M32" s="1"/>
  <c r="M33" s="1"/>
  <c r="L33" s="1"/>
  <c r="R18" s="1"/>
  <c r="C18"/>
  <c r="G17"/>
  <c r="B3"/>
  <c r="D28"/>
  <c r="C28"/>
  <c r="W17"/>
  <c r="X17"/>
  <c r="R17"/>
  <c r="S17"/>
  <c r="M17"/>
  <c r="N17"/>
  <c r="H17"/>
  <c r="I17"/>
  <c r="C17"/>
  <c r="V2"/>
  <c r="Q2"/>
  <c r="Q9" s="1"/>
  <c r="Q10" s="1"/>
  <c r="U2"/>
  <c r="P2"/>
  <c r="B27"/>
  <c r="V16"/>
  <c r="Q16"/>
  <c r="V1"/>
  <c r="Q1"/>
  <c r="L16"/>
  <c r="L2"/>
  <c r="L9" s="1"/>
  <c r="L10" s="1"/>
  <c r="K2"/>
  <c r="G2"/>
  <c r="F2"/>
  <c r="B2"/>
  <c r="B11" s="1"/>
  <c r="G16"/>
  <c r="B16"/>
  <c r="L1"/>
  <c r="G1"/>
  <c r="B1"/>
  <c r="B17" i="12"/>
  <c r="H16" s="1"/>
  <c r="H19" s="1"/>
  <c r="H20" s="1"/>
  <c r="D14" i="13"/>
  <c r="D10"/>
  <c r="G10" s="1"/>
  <c r="E8"/>
  <c r="G17"/>
  <c r="B17"/>
  <c r="G14"/>
  <c r="B10"/>
  <c r="B9"/>
  <c r="M40" i="12"/>
  <c r="M39"/>
  <c r="C41"/>
  <c r="B40"/>
  <c r="C40"/>
  <c r="G19"/>
  <c r="R19"/>
  <c r="Q18"/>
  <c r="R18"/>
  <c r="V7"/>
  <c r="V6"/>
  <c r="G8"/>
  <c r="G7"/>
  <c r="H7"/>
  <c r="B10"/>
  <c r="Q39"/>
  <c r="W18"/>
  <c r="V18"/>
  <c r="C27"/>
  <c r="H27" s="1"/>
  <c r="V25"/>
  <c r="C36" s="1"/>
  <c r="C29"/>
  <c r="H28" s="1"/>
  <c r="L25"/>
  <c r="Q26" s="1"/>
  <c r="G15"/>
  <c r="C16" s="1"/>
  <c r="H6"/>
  <c r="H5"/>
  <c r="H4"/>
  <c r="H3"/>
  <c r="Q3"/>
  <c r="Q6" s="1"/>
  <c r="Q7" s="1"/>
  <c r="E9" i="13" s="1"/>
  <c r="G9" s="1"/>
  <c r="C5" i="12"/>
  <c r="B35"/>
  <c r="Q25"/>
  <c r="V24"/>
  <c r="Q24"/>
  <c r="L24"/>
  <c r="L28" s="1"/>
  <c r="M28" s="1"/>
  <c r="G35" s="1"/>
  <c r="B6"/>
  <c r="C15"/>
  <c r="H2" s="1"/>
  <c r="I25"/>
  <c r="I26"/>
  <c r="I24"/>
  <c r="C26"/>
  <c r="H26" s="1"/>
  <c r="C25"/>
  <c r="H25" s="1"/>
  <c r="C24"/>
  <c r="H24" s="1"/>
  <c r="R14"/>
  <c r="Q14" s="1"/>
  <c r="C4" s="1"/>
  <c r="Q13"/>
  <c r="M14"/>
  <c r="L13"/>
  <c r="H14"/>
  <c r="G13"/>
  <c r="C14"/>
  <c r="B13"/>
  <c r="V2"/>
  <c r="M35" s="1"/>
  <c r="V26" s="1"/>
  <c r="V29" s="1"/>
  <c r="W29" s="1"/>
  <c r="G36" s="1"/>
  <c r="V1"/>
  <c r="P2"/>
  <c r="U2" s="1"/>
  <c r="Q2"/>
  <c r="Q1"/>
  <c r="L2"/>
  <c r="L1"/>
  <c r="G2"/>
  <c r="G1"/>
  <c r="B2"/>
  <c r="B1"/>
  <c r="C15" i="10"/>
  <c r="Q17"/>
  <c r="D20" i="4"/>
  <c r="H4" i="2"/>
  <c r="H7" s="1"/>
  <c r="H8" s="1"/>
  <c r="C12" i="10" s="1"/>
  <c r="C16" s="1"/>
  <c r="G27" i="2"/>
  <c r="G12" i="11"/>
  <c r="B9" i="10"/>
  <c r="B8"/>
  <c r="D7" i="11" s="1"/>
  <c r="D10" s="1"/>
  <c r="C8" i="10"/>
  <c r="D12" i="11"/>
  <c r="F10"/>
  <c r="E10"/>
  <c r="H38" i="10"/>
  <c r="H37"/>
  <c r="W26"/>
  <c r="Q23" s="1"/>
  <c r="V26"/>
  <c r="H32"/>
  <c r="B38"/>
  <c r="C38"/>
  <c r="B37"/>
  <c r="M26"/>
  <c r="C37"/>
  <c r="C33"/>
  <c r="C32"/>
  <c r="W3"/>
  <c r="W2"/>
  <c r="L25"/>
  <c r="V22"/>
  <c r="L26"/>
  <c r="L24"/>
  <c r="L23"/>
  <c r="V13"/>
  <c r="V12"/>
  <c r="G9" i="11"/>
  <c r="F7"/>
  <c r="E7"/>
  <c r="B9"/>
  <c r="B15"/>
  <c r="E8"/>
  <c r="G8" s="1"/>
  <c r="B8"/>
  <c r="G27" i="10"/>
  <c r="G26"/>
  <c r="H18"/>
  <c r="G17"/>
  <c r="H17"/>
  <c r="M17"/>
  <c r="M16"/>
  <c r="Q7"/>
  <c r="Q6"/>
  <c r="L7"/>
  <c r="L6"/>
  <c r="G8"/>
  <c r="G7"/>
  <c r="H7"/>
  <c r="Q16"/>
  <c r="Q12"/>
  <c r="C26"/>
  <c r="B26"/>
  <c r="V16"/>
  <c r="W16" s="1"/>
  <c r="Q22" s="1"/>
  <c r="L22"/>
  <c r="G22"/>
  <c r="C4"/>
  <c r="C14"/>
  <c r="G13"/>
  <c r="B5"/>
  <c r="G12"/>
  <c r="C13"/>
  <c r="B3"/>
  <c r="H14"/>
  <c r="H13"/>
  <c r="B12"/>
  <c r="G3"/>
  <c r="C2"/>
  <c r="M12"/>
  <c r="L11"/>
  <c r="H12"/>
  <c r="G11"/>
  <c r="Q2"/>
  <c r="L2"/>
  <c r="G2"/>
  <c r="B2"/>
  <c r="Q11"/>
  <c r="Q1"/>
  <c r="B11"/>
  <c r="L1"/>
  <c r="G1"/>
  <c r="B1"/>
  <c r="G18" i="4"/>
  <c r="B18"/>
  <c r="G15"/>
  <c r="F15"/>
  <c r="E15"/>
  <c r="D15"/>
  <c r="E8"/>
  <c r="G8" s="1"/>
  <c r="F7"/>
  <c r="F10" s="1"/>
  <c r="E7"/>
  <c r="D7"/>
  <c r="D10" s="1"/>
  <c r="B8"/>
  <c r="B17" i="2"/>
  <c r="B16"/>
  <c r="C16"/>
  <c r="G18"/>
  <c r="G17"/>
  <c r="L17"/>
  <c r="L16"/>
  <c r="M16"/>
  <c r="Q17"/>
  <c r="Q16"/>
  <c r="R7"/>
  <c r="Q6"/>
  <c r="R6"/>
  <c r="M7"/>
  <c r="M6"/>
  <c r="G7"/>
  <c r="B6"/>
  <c r="C6"/>
  <c r="H27"/>
  <c r="G26"/>
  <c r="G22"/>
  <c r="W16"/>
  <c r="V16"/>
  <c r="L14"/>
  <c r="C14"/>
  <c r="R3"/>
  <c r="L26"/>
  <c r="M26"/>
  <c r="H26"/>
  <c r="H22"/>
  <c r="M22"/>
  <c r="B26"/>
  <c r="C26"/>
  <c r="V6"/>
  <c r="W6"/>
  <c r="C22"/>
  <c r="C13"/>
  <c r="B15"/>
  <c r="M13"/>
  <c r="L13"/>
  <c r="B14"/>
  <c r="M3"/>
  <c r="G3"/>
  <c r="C12"/>
  <c r="Q12"/>
  <c r="H3"/>
  <c r="M12"/>
  <c r="G2"/>
  <c r="R2"/>
  <c r="M2"/>
  <c r="C2"/>
  <c r="L12"/>
  <c r="G12"/>
  <c r="B12"/>
  <c r="H2"/>
  <c r="H22" i="14" l="1"/>
  <c r="H23" s="1"/>
  <c r="C24"/>
  <c r="E12" i="15"/>
  <c r="E19" s="1"/>
  <c r="W21" i="14"/>
  <c r="V21" s="1"/>
  <c r="C5" s="1"/>
  <c r="W18"/>
  <c r="G39" s="1"/>
  <c r="G44" s="1"/>
  <c r="H44" s="1"/>
  <c r="Q40" s="1"/>
  <c r="Q43" s="1"/>
  <c r="R21"/>
  <c r="H33"/>
  <c r="G33" s="1"/>
  <c r="R39" s="1"/>
  <c r="R43" s="1"/>
  <c r="R44" s="1"/>
  <c r="Q44" s="1"/>
  <c r="W39" s="1"/>
  <c r="Q17"/>
  <c r="E12" i="13"/>
  <c r="E19" s="1"/>
  <c r="B18" i="12"/>
  <c r="C30"/>
  <c r="B30" s="1"/>
  <c r="H35" s="1"/>
  <c r="H40" s="1"/>
  <c r="G40"/>
  <c r="H41" s="1"/>
  <c r="G41" s="1"/>
  <c r="R35" s="1"/>
  <c r="R39" s="1"/>
  <c r="R40" s="1"/>
  <c r="Q40" s="1"/>
  <c r="C17" s="1"/>
  <c r="C18" s="1"/>
  <c r="B15"/>
  <c r="Q28"/>
  <c r="R28" s="1"/>
  <c r="G29" s="1"/>
  <c r="H29"/>
  <c r="E17" i="11"/>
  <c r="F17"/>
  <c r="Q26" i="10"/>
  <c r="B16"/>
  <c r="C17" s="1"/>
  <c r="W6"/>
  <c r="V6" s="1"/>
  <c r="R22" s="1"/>
  <c r="R26" s="1"/>
  <c r="G7" i="11"/>
  <c r="G10" s="1"/>
  <c r="G7" i="4"/>
  <c r="G10" s="1"/>
  <c r="E10"/>
  <c r="V43" i="14" l="1"/>
  <c r="Q21"/>
  <c r="R22" s="1"/>
  <c r="C3"/>
  <c r="C11" s="1"/>
  <c r="B12" s="1"/>
  <c r="D8" i="15" s="1"/>
  <c r="C19" i="12"/>
  <c r="W35"/>
  <c r="W39" s="1"/>
  <c r="V39" s="1"/>
  <c r="M15" s="1"/>
  <c r="H30"/>
  <c r="G30" s="1"/>
  <c r="R15" s="1"/>
  <c r="R27" i="10"/>
  <c r="Q27" s="1"/>
  <c r="R13" s="1"/>
  <c r="R16" s="1"/>
  <c r="R17" s="1"/>
  <c r="G8" i="15" l="1"/>
  <c r="G12" s="1"/>
  <c r="G19" s="1"/>
  <c r="D12"/>
  <c r="D19" s="1"/>
  <c r="C7" i="12"/>
  <c r="M18"/>
  <c r="M19" s="1"/>
  <c r="G15" i="11"/>
  <c r="G17" s="1"/>
  <c r="D17"/>
  <c r="C10" i="12" l="1"/>
  <c r="B11" s="1"/>
  <c r="L3"/>
  <c r="L6" s="1"/>
  <c r="L7" s="1"/>
  <c r="F8" i="13" s="1"/>
  <c r="F12" s="1"/>
  <c r="F19" s="1"/>
  <c r="D8" l="1"/>
  <c r="G8" l="1"/>
  <c r="G12" s="1"/>
  <c r="G19" s="1"/>
  <c r="D12"/>
  <c r="D19" s="1"/>
</calcChain>
</file>

<file path=xl/sharedStrings.xml><?xml version="1.0" encoding="utf-8"?>
<sst xmlns="http://schemas.openxmlformats.org/spreadsheetml/2006/main" count="366" uniqueCount="147">
  <si>
    <t>CAJA</t>
  </si>
  <si>
    <t>SI)</t>
  </si>
  <si>
    <t>(SI</t>
  </si>
  <si>
    <t>1)</t>
  </si>
  <si>
    <t>(1</t>
  </si>
  <si>
    <t>(2</t>
  </si>
  <si>
    <t>2)</t>
  </si>
  <si>
    <t>(3</t>
  </si>
  <si>
    <t>3)</t>
  </si>
  <si>
    <t>4)</t>
  </si>
  <si>
    <t>(4</t>
  </si>
  <si>
    <t>CUENTA</t>
  </si>
  <si>
    <t>3A)</t>
  </si>
  <si>
    <t>(3A</t>
  </si>
  <si>
    <t>(1A</t>
  </si>
  <si>
    <t>1A)</t>
  </si>
  <si>
    <t>SUMA</t>
  </si>
  <si>
    <t>5)</t>
  </si>
  <si>
    <t>4A)</t>
  </si>
  <si>
    <t>(4A</t>
  </si>
  <si>
    <t>IVA ACREDITABLE</t>
  </si>
  <si>
    <t>(5</t>
  </si>
  <si>
    <t>(5A</t>
  </si>
  <si>
    <t>5A)</t>
  </si>
  <si>
    <t>(6</t>
  </si>
  <si>
    <t>6)</t>
  </si>
  <si>
    <t>(AJ1</t>
  </si>
  <si>
    <t>AJ1)</t>
  </si>
  <si>
    <t>(AJ2</t>
  </si>
  <si>
    <t>AJ2)</t>
  </si>
  <si>
    <t>(AJ3</t>
  </si>
  <si>
    <t>AJ3)</t>
  </si>
  <si>
    <t>(AJ4</t>
  </si>
  <si>
    <t>AJ4)</t>
  </si>
  <si>
    <t>PÉRDIDAS Y GANANCIAS</t>
  </si>
  <si>
    <t>PATRIMONIO NO RESTR</t>
  </si>
  <si>
    <t>BANCOS NO RESTR</t>
  </si>
  <si>
    <t>BANCOS RESTR TEM</t>
  </si>
  <si>
    <t>BANCOS RESTR PERM</t>
  </si>
  <si>
    <t>PATRIMONIO REST TEM</t>
  </si>
  <si>
    <t>PATRIMONIO REST PERM</t>
  </si>
  <si>
    <t>INVERSIONES REST TEM</t>
  </si>
  <si>
    <t>INGRESOS</t>
  </si>
  <si>
    <t>(7</t>
  </si>
  <si>
    <t>7)</t>
  </si>
  <si>
    <t>(7A</t>
  </si>
  <si>
    <t>7A)</t>
  </si>
  <si>
    <t>ANTICIPO REND</t>
  </si>
  <si>
    <t>8)</t>
  </si>
  <si>
    <t>(8</t>
  </si>
  <si>
    <t>RENDIMIENTO DISTR</t>
  </si>
  <si>
    <t>RENDIM NO DISTRIBU</t>
  </si>
  <si>
    <t>(AJ3-A</t>
  </si>
  <si>
    <t>AJ3-A)</t>
  </si>
  <si>
    <t>ESTADO DE POSICIÓN FINANCIERA</t>
  </si>
  <si>
    <t>PATRIMONIO</t>
  </si>
  <si>
    <t>NO RESTRINGIDO</t>
  </si>
  <si>
    <t>TEMPORAL RESTRINGIDO</t>
  </si>
  <si>
    <t>PERMANENTE RESTRINGIDO</t>
  </si>
  <si>
    <t>ACTIVO</t>
  </si>
  <si>
    <t>EFECTIVO</t>
  </si>
  <si>
    <t>TOTAL DE ACTIVO</t>
  </si>
  <si>
    <t>PASIVO</t>
  </si>
  <si>
    <t>TOTAL</t>
  </si>
  <si>
    <t>GASTOS</t>
  </si>
  <si>
    <t>(6A</t>
  </si>
  <si>
    <t>6A)</t>
  </si>
  <si>
    <t>ANTICIPO A REND</t>
  </si>
  <si>
    <t>EQUIPO DE OFICINA</t>
  </si>
  <si>
    <t>9)</t>
  </si>
  <si>
    <t>(9</t>
  </si>
  <si>
    <t>TOTAL DE PASIVO</t>
  </si>
  <si>
    <t>RESTRINGIDO TEMPORAL</t>
  </si>
  <si>
    <t>RESTRINGIDO PERMANENTE</t>
  </si>
  <si>
    <t>SIN RESTRICCIÓN</t>
  </si>
  <si>
    <t>COSTOS</t>
  </si>
  <si>
    <t>IVA TRASLADADO</t>
  </si>
  <si>
    <t>IVA POR PAGAR</t>
  </si>
  <si>
    <t>AJ5)</t>
  </si>
  <si>
    <t>(AJ5</t>
  </si>
  <si>
    <t>AJ6)</t>
  </si>
  <si>
    <t>(AJ6</t>
  </si>
  <si>
    <t>AJ7)</t>
  </si>
  <si>
    <t>(AJ7</t>
  </si>
  <si>
    <t>AJ8)</t>
  </si>
  <si>
    <t>(AJ8</t>
  </si>
  <si>
    <t>ACREEDORES</t>
  </si>
  <si>
    <t>10)</t>
  </si>
  <si>
    <t>(10</t>
  </si>
  <si>
    <t>(2A</t>
  </si>
  <si>
    <t>2A)</t>
  </si>
  <si>
    <t>11)</t>
  </si>
  <si>
    <t>(11</t>
  </si>
  <si>
    <t>(12</t>
  </si>
  <si>
    <t>12)</t>
  </si>
  <si>
    <t>(12A</t>
  </si>
  <si>
    <t>12A)</t>
  </si>
  <si>
    <t>(13</t>
  </si>
  <si>
    <t>13)</t>
  </si>
  <si>
    <t>(13A</t>
  </si>
  <si>
    <t>13A)</t>
  </si>
  <si>
    <t>14)</t>
  </si>
  <si>
    <t>(14</t>
  </si>
  <si>
    <t>DEP. ACUM. EQ. OFICINA</t>
  </si>
  <si>
    <t>REND DISTRIBUIBLE</t>
  </si>
  <si>
    <t>REND NO DISTRIBUIBLE</t>
  </si>
  <si>
    <t>AJ9)</t>
  </si>
  <si>
    <t>AJ10)</t>
  </si>
  <si>
    <t>(AJ9</t>
  </si>
  <si>
    <t>(AJ10</t>
  </si>
  <si>
    <t>(AJ11</t>
  </si>
  <si>
    <t>AJ11)</t>
  </si>
  <si>
    <t>AJ12)</t>
  </si>
  <si>
    <t>(AJ12</t>
  </si>
  <si>
    <t>INGRESO</t>
  </si>
  <si>
    <t>CUENTAS POR PAGAR</t>
  </si>
  <si>
    <t>CONF</t>
  </si>
  <si>
    <t>(4B</t>
  </si>
  <si>
    <t>4B)</t>
  </si>
  <si>
    <t>(4C</t>
  </si>
  <si>
    <t>4C)</t>
  </si>
  <si>
    <t>PAGO IVA</t>
  </si>
  <si>
    <t>CONF "VIVE.."</t>
  </si>
  <si>
    <t>PROV INVER</t>
  </si>
  <si>
    <t>CONF "INTROD"</t>
  </si>
  <si>
    <t>DEP</t>
  </si>
  <si>
    <t>PROV IVA</t>
  </si>
  <si>
    <t>IVA</t>
  </si>
  <si>
    <t>angustia</t>
  </si>
  <si>
    <t>socios</t>
  </si>
  <si>
    <t>(6B</t>
  </si>
  <si>
    <t>6B)</t>
  </si>
  <si>
    <t>(6C</t>
  </si>
  <si>
    <t>6C)</t>
  </si>
  <si>
    <t>GASTOS DE ADMON</t>
  </si>
  <si>
    <t>8A)</t>
  </si>
  <si>
    <t>(8A</t>
  </si>
  <si>
    <t>10A)</t>
  </si>
  <si>
    <t>(10A</t>
  </si>
  <si>
    <t>10B)</t>
  </si>
  <si>
    <t>(10B</t>
  </si>
  <si>
    <t>(10C</t>
  </si>
  <si>
    <t>10C)</t>
  </si>
  <si>
    <t>PÉRD. Y GANANC.</t>
  </si>
  <si>
    <t>REND. DISTR</t>
  </si>
  <si>
    <r>
      <t xml:space="preserve">ESTADO DE POSICIÓN FINANCIERA         
</t>
    </r>
    <r>
      <rPr>
        <b/>
        <sz val="12"/>
        <color theme="1"/>
        <rFont val="Calibri"/>
        <family val="2"/>
        <scheme val="minor"/>
      </rPr>
      <t>DEL 01 AL 31 DE MAYO DE 2012</t>
    </r>
  </si>
  <si>
    <r>
      <t xml:space="preserve">ESTADO DE POSICIÓN FINANCIERA         
</t>
    </r>
    <r>
      <rPr>
        <b/>
        <sz val="12"/>
        <color theme="1"/>
        <rFont val="Calibri"/>
        <family val="2"/>
        <scheme val="minor"/>
      </rPr>
      <t>DEL 01 AL 30 DE JUNIO DE 2012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</si>
</sst>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0" fillId="0" borderId="0" xfId="0" applyNumberFormat="1" applyFill="1"/>
    <xf numFmtId="3" fontId="0" fillId="0" borderId="5" xfId="0" applyNumberFormat="1" applyFill="1" applyBorder="1"/>
    <xf numFmtId="3" fontId="0" fillId="0" borderId="4" xfId="0" applyNumberFormat="1" applyFill="1" applyBorder="1" applyAlignment="1">
      <alignment horizontal="left"/>
    </xf>
    <xf numFmtId="3" fontId="0" fillId="0" borderId="6" xfId="0" applyNumberFormat="1" applyFill="1" applyBorder="1"/>
    <xf numFmtId="3" fontId="0" fillId="0" borderId="0" xfId="0" applyNumberFormat="1" applyFill="1" applyAlignment="1">
      <alignment horizontal="left"/>
    </xf>
    <xf numFmtId="3" fontId="0" fillId="0" borderId="8" xfId="0" applyNumberFormat="1" applyFill="1" applyBorder="1"/>
    <xf numFmtId="3" fontId="0" fillId="0" borderId="7" xfId="0" applyNumberFormat="1" applyFill="1" applyBorder="1" applyAlignment="1">
      <alignment horizontal="left"/>
    </xf>
    <xf numFmtId="3" fontId="0" fillId="0" borderId="3" xfId="0" applyNumberFormat="1" applyFill="1" applyBorder="1"/>
    <xf numFmtId="3" fontId="0" fillId="0" borderId="9" xfId="0" applyNumberFormat="1" applyFill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/>
    <xf numFmtId="3" fontId="0" fillId="0" borderId="14" xfId="0" applyNumberFormat="1" applyFill="1" applyBorder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3" fontId="0" fillId="0" borderId="1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2" xfId="0" applyNumberFormat="1" applyFill="1" applyBorder="1"/>
    <xf numFmtId="0" fontId="0" fillId="4" borderId="0" xfId="0" applyFill="1"/>
    <xf numFmtId="3" fontId="0" fillId="0" borderId="12" xfId="0" applyNumberFormat="1" applyFill="1" applyBorder="1" applyAlignment="1">
      <alignment horizontal="left"/>
    </xf>
    <xf numFmtId="3" fontId="0" fillId="0" borderId="4" xfId="0" applyNumberFormat="1" applyFill="1" applyBorder="1" applyAlignment="1">
      <alignment horizontal="right"/>
    </xf>
    <xf numFmtId="3" fontId="0" fillId="5" borderId="6" xfId="0" applyNumberFormat="1" applyFill="1" applyBorder="1"/>
    <xf numFmtId="0" fontId="0" fillId="5" borderId="0" xfId="0" applyFill="1" applyAlignment="1">
      <alignment horizontal="left"/>
    </xf>
    <xf numFmtId="3" fontId="0" fillId="5" borderId="0" xfId="0" applyNumberFormat="1" applyFill="1" applyAlignment="1">
      <alignment horizontal="left"/>
    </xf>
    <xf numFmtId="0" fontId="0" fillId="5" borderId="0" xfId="0" applyFill="1"/>
    <xf numFmtId="3" fontId="1" fillId="5" borderId="6" xfId="0" applyNumberFormat="1" applyFont="1" applyFill="1" applyBorder="1"/>
    <xf numFmtId="3" fontId="4" fillId="5" borderId="0" xfId="0" applyNumberFormat="1" applyFont="1" applyFill="1" applyAlignment="1">
      <alignment horizontal="left"/>
    </xf>
    <xf numFmtId="3" fontId="1" fillId="5" borderId="0" xfId="0" applyNumberFormat="1" applyFont="1" applyFill="1" applyAlignment="1">
      <alignment horizontal="left"/>
    </xf>
    <xf numFmtId="3" fontId="4" fillId="5" borderId="6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3" fontId="2" fillId="0" borderId="2" xfId="0" applyNumberFormat="1" applyFont="1" applyFill="1" applyBorder="1"/>
    <xf numFmtId="3" fontId="0" fillId="0" borderId="11" xfId="0" applyNumberFormat="1" applyFill="1" applyBorder="1"/>
    <xf numFmtId="3" fontId="0" fillId="0" borderId="15" xfId="0" applyNumberFormat="1" applyFill="1" applyBorder="1"/>
    <xf numFmtId="0" fontId="0" fillId="10" borderId="0" xfId="0" applyFill="1"/>
    <xf numFmtId="3" fontId="0" fillId="10" borderId="0" xfId="0" applyNumberFormat="1" applyFill="1" applyAlignment="1">
      <alignment horizontal="left"/>
    </xf>
    <xf numFmtId="3" fontId="0" fillId="10" borderId="6" xfId="0" applyNumberFormat="1" applyFill="1" applyBorder="1"/>
    <xf numFmtId="3" fontId="0" fillId="4" borderId="6" xfId="0" applyNumberFormat="1" applyFill="1" applyBorder="1"/>
    <xf numFmtId="0" fontId="0" fillId="7" borderId="0" xfId="0" applyFill="1"/>
    <xf numFmtId="3" fontId="0" fillId="7" borderId="6" xfId="0" applyNumberFormat="1" applyFill="1" applyBorder="1"/>
    <xf numFmtId="3" fontId="0" fillId="7" borderId="0" xfId="0" applyNumberFormat="1" applyFill="1" applyAlignment="1">
      <alignment horizontal="left"/>
    </xf>
    <xf numFmtId="3" fontId="0" fillId="4" borderId="0" xfId="0" applyNumberFormat="1" applyFill="1" applyAlignment="1">
      <alignment horizontal="left"/>
    </xf>
    <xf numFmtId="3" fontId="0" fillId="8" borderId="0" xfId="0" applyNumberFormat="1" applyFill="1" applyAlignment="1">
      <alignment horizontal="left"/>
    </xf>
    <xf numFmtId="3" fontId="0" fillId="6" borderId="0" xfId="0" applyNumberFormat="1" applyFill="1" applyAlignment="1">
      <alignment horizontal="left"/>
    </xf>
    <xf numFmtId="3" fontId="0" fillId="6" borderId="0" xfId="0" applyNumberFormat="1" applyFill="1"/>
    <xf numFmtId="3" fontId="0" fillId="2" borderId="0" xfId="0" applyNumberFormat="1" applyFill="1" applyAlignment="1">
      <alignment horizontal="left"/>
    </xf>
    <xf numFmtId="3" fontId="0" fillId="2" borderId="6" xfId="0" applyNumberFormat="1" applyFill="1" applyBorder="1"/>
    <xf numFmtId="3" fontId="0" fillId="5" borderId="0" xfId="0" applyNumberFormat="1" applyFill="1"/>
    <xf numFmtId="3" fontId="0" fillId="5" borderId="5" xfId="0" applyNumberFormat="1" applyFill="1" applyBorder="1"/>
    <xf numFmtId="3" fontId="0" fillId="5" borderId="4" xfId="0" applyNumberFormat="1" applyFill="1" applyBorder="1" applyAlignment="1">
      <alignment horizontal="left"/>
    </xf>
    <xf numFmtId="3" fontId="4" fillId="0" borderId="6" xfId="0" applyNumberFormat="1" applyFont="1" applyFill="1" applyBorder="1"/>
    <xf numFmtId="3" fontId="4" fillId="0" borderId="0" xfId="0" applyNumberFormat="1" applyFont="1" applyFill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left"/>
    </xf>
    <xf numFmtId="3" fontId="0" fillId="5" borderId="8" xfId="0" applyNumberFormat="1" applyFill="1" applyBorder="1"/>
    <xf numFmtId="3" fontId="0" fillId="5" borderId="7" xfId="0" applyNumberFormat="1" applyFill="1" applyBorder="1" applyAlignment="1">
      <alignment horizontal="left"/>
    </xf>
    <xf numFmtId="3" fontId="0" fillId="5" borderId="3" xfId="0" applyNumberFormat="1" applyFill="1" applyBorder="1"/>
    <xf numFmtId="3" fontId="0" fillId="5" borderId="9" xfId="0" applyNumberFormat="1" applyFill="1" applyBorder="1" applyAlignment="1">
      <alignment horizontal="left"/>
    </xf>
    <xf numFmtId="3" fontId="0" fillId="0" borderId="17" xfId="0" applyNumberFormat="1" applyFill="1" applyBorder="1"/>
    <xf numFmtId="3" fontId="0" fillId="10" borderId="0" xfId="0" applyNumberFormat="1" applyFill="1"/>
    <xf numFmtId="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9" borderId="10" xfId="0" applyNumberFormat="1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3" fontId="0" fillId="5" borderId="0" xfId="0" applyNumberFormat="1" applyFill="1" applyBorder="1"/>
    <xf numFmtId="3" fontId="0" fillId="10" borderId="7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11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zoomScaleNormal="100" workbookViewId="0">
      <selection activeCell="G1" sqref="G1:H1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71" t="s">
        <v>0</v>
      </c>
      <c r="C1" s="71"/>
      <c r="D1" s="14"/>
      <c r="E1" s="14"/>
      <c r="F1" s="18"/>
      <c r="G1" s="71" t="s">
        <v>35</v>
      </c>
      <c r="H1" s="71"/>
      <c r="I1" s="14"/>
      <c r="J1" s="14"/>
      <c r="K1" s="18"/>
      <c r="L1" s="71" t="s">
        <v>39</v>
      </c>
      <c r="M1" s="71"/>
      <c r="N1" s="14"/>
      <c r="O1" s="14"/>
      <c r="P1" s="18"/>
      <c r="Q1" s="71" t="s">
        <v>40</v>
      </c>
      <c r="R1" s="71"/>
      <c r="S1" s="14"/>
      <c r="T1" s="14"/>
      <c r="U1" s="18"/>
      <c r="V1" s="71" t="s">
        <v>42</v>
      </c>
      <c r="W1" s="71"/>
      <c r="X1" s="14"/>
    </row>
    <row r="2" spans="1:24">
      <c r="A2" s="10" t="s">
        <v>3</v>
      </c>
      <c r="B2" s="2">
        <v>14000000</v>
      </c>
      <c r="C2" s="3">
        <f>+B2</f>
        <v>14000000</v>
      </c>
      <c r="D2" s="1" t="s">
        <v>5</v>
      </c>
      <c r="E2" s="14"/>
      <c r="F2" s="10" t="s">
        <v>8</v>
      </c>
      <c r="G2" s="2">
        <f>+M2+R2</f>
        <v>11200000</v>
      </c>
      <c r="H2" s="3">
        <f>+B2</f>
        <v>14000000</v>
      </c>
      <c r="I2" s="1" t="s">
        <v>4</v>
      </c>
      <c r="J2" s="14"/>
      <c r="L2" s="2"/>
      <c r="M2" s="3">
        <f>+G12</f>
        <v>7000000</v>
      </c>
      <c r="N2" s="1" t="s">
        <v>7</v>
      </c>
      <c r="O2" s="14"/>
      <c r="P2" s="10" t="s">
        <v>18</v>
      </c>
      <c r="Q2" s="2">
        <v>1000000</v>
      </c>
      <c r="R2" s="3">
        <f>+L12</f>
        <v>4200000</v>
      </c>
      <c r="S2" s="14" t="s">
        <v>7</v>
      </c>
      <c r="T2" s="14"/>
      <c r="V2" s="2"/>
      <c r="W2" s="3">
        <v>570000</v>
      </c>
      <c r="X2" s="1" t="s">
        <v>24</v>
      </c>
    </row>
    <row r="3" spans="1:24">
      <c r="A3" s="18"/>
      <c r="B3" s="4"/>
      <c r="C3" s="19"/>
      <c r="D3" s="14"/>
      <c r="E3" s="14"/>
      <c r="F3" s="10" t="s">
        <v>23</v>
      </c>
      <c r="G3" s="4">
        <f>+H3</f>
        <v>1000000</v>
      </c>
      <c r="H3" s="5">
        <f>+Q2</f>
        <v>1000000</v>
      </c>
      <c r="I3" s="14" t="s">
        <v>19</v>
      </c>
      <c r="J3" s="14"/>
      <c r="L3" s="4"/>
      <c r="M3" s="5">
        <f>+G3</f>
        <v>1000000</v>
      </c>
      <c r="N3" s="14" t="s">
        <v>22</v>
      </c>
      <c r="O3" s="14"/>
      <c r="P3" s="18"/>
      <c r="Q3" s="4"/>
      <c r="R3" s="5">
        <f>+L26</f>
        <v>174000</v>
      </c>
      <c r="S3" s="14" t="s">
        <v>30</v>
      </c>
      <c r="T3" s="14"/>
      <c r="V3" s="4"/>
      <c r="W3" s="13">
        <v>300000</v>
      </c>
      <c r="X3" s="14" t="s">
        <v>43</v>
      </c>
    </row>
    <row r="4" spans="1:24">
      <c r="A4" s="18"/>
      <c r="B4" s="4"/>
      <c r="C4" s="19"/>
      <c r="D4" s="14"/>
      <c r="E4" s="14"/>
      <c r="G4" s="4"/>
      <c r="H4" s="5">
        <f>+G27</f>
        <v>636000</v>
      </c>
      <c r="I4" s="1" t="s">
        <v>79</v>
      </c>
      <c r="J4" s="14"/>
      <c r="K4" s="18"/>
      <c r="L4" s="4"/>
      <c r="M4" s="1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4">
      <c r="A5" s="18"/>
      <c r="B5" s="6"/>
      <c r="C5" s="7"/>
      <c r="D5" s="14"/>
      <c r="E5" s="14"/>
      <c r="G5" s="4"/>
      <c r="H5" s="11"/>
      <c r="J5" s="14"/>
      <c r="K5" s="18"/>
      <c r="L5" s="6"/>
      <c r="M5" s="7"/>
      <c r="N5" s="14"/>
      <c r="O5" s="14"/>
      <c r="P5" s="18"/>
      <c r="Q5" s="6"/>
      <c r="R5" s="7"/>
      <c r="S5" s="14"/>
      <c r="T5" s="14"/>
      <c r="U5" s="18"/>
      <c r="V5" s="6"/>
      <c r="W5" s="7"/>
      <c r="X5" s="14"/>
    </row>
    <row r="6" spans="1:24">
      <c r="A6" s="18"/>
      <c r="B6" s="8">
        <f>+B2</f>
        <v>14000000</v>
      </c>
      <c r="C6" s="9">
        <f>+C2</f>
        <v>14000000</v>
      </c>
      <c r="D6" s="14"/>
      <c r="E6" s="14"/>
      <c r="G6" s="6"/>
      <c r="H6" s="7"/>
      <c r="J6" s="14"/>
      <c r="K6" s="18"/>
      <c r="L6" s="8"/>
      <c r="M6" s="9">
        <f>SUM(M2:M5)</f>
        <v>8000000</v>
      </c>
      <c r="N6" s="14"/>
      <c r="O6" s="14"/>
      <c r="P6" s="18"/>
      <c r="Q6" s="8">
        <f>SUM(Q2:Q5)</f>
        <v>1000000</v>
      </c>
      <c r="R6" s="9">
        <f>SUM(R2:R5)</f>
        <v>4374000</v>
      </c>
      <c r="S6" s="14"/>
      <c r="T6" s="14"/>
      <c r="U6" s="18" t="s">
        <v>27</v>
      </c>
      <c r="V6" s="6">
        <f>+W6</f>
        <v>870000</v>
      </c>
      <c r="W6" s="7">
        <f>SUM(W2:W5)</f>
        <v>870000</v>
      </c>
      <c r="X6" s="14"/>
    </row>
    <row r="7" spans="1:24">
      <c r="A7" s="18"/>
      <c r="B7" s="24"/>
      <c r="C7" s="25"/>
      <c r="D7" s="14"/>
      <c r="E7" s="14"/>
      <c r="F7" s="18"/>
      <c r="G7" s="8">
        <f>SUM(G2:G6)</f>
        <v>12200000</v>
      </c>
      <c r="H7" s="9">
        <f>SUM(H2:H6)</f>
        <v>15636000</v>
      </c>
      <c r="I7" s="14"/>
      <c r="J7" s="14"/>
      <c r="K7" s="18"/>
      <c r="L7" s="4"/>
      <c r="M7" s="47">
        <f>+M6</f>
        <v>8000000</v>
      </c>
      <c r="N7" s="14"/>
      <c r="O7" s="14"/>
      <c r="P7" s="18"/>
      <c r="Q7" s="4"/>
      <c r="R7" s="46">
        <f>+R6-Q6</f>
        <v>3374000</v>
      </c>
      <c r="S7" s="14"/>
      <c r="T7" s="14"/>
      <c r="U7" s="18"/>
      <c r="V7" s="24"/>
      <c r="W7" s="26"/>
      <c r="X7" s="14"/>
    </row>
    <row r="8" spans="1:24">
      <c r="A8" s="18"/>
      <c r="B8" s="24"/>
      <c r="C8" s="25"/>
      <c r="D8" s="14"/>
      <c r="E8" s="14"/>
      <c r="F8" s="18"/>
      <c r="G8" s="4"/>
      <c r="H8" s="48">
        <f>+H7-G7</f>
        <v>3436000</v>
      </c>
      <c r="I8" s="14"/>
      <c r="J8" s="14"/>
      <c r="K8" s="18"/>
      <c r="L8" s="4"/>
      <c r="M8" s="14"/>
      <c r="N8" s="14"/>
      <c r="O8" s="14"/>
      <c r="P8" s="18"/>
      <c r="Q8" s="4"/>
      <c r="R8" s="19"/>
      <c r="S8" s="14"/>
      <c r="T8" s="14"/>
      <c r="U8" s="18"/>
      <c r="V8" s="24"/>
      <c r="W8" s="26"/>
      <c r="X8" s="14"/>
    </row>
    <row r="11" spans="1:24">
      <c r="A11" s="18"/>
      <c r="B11" s="71" t="s">
        <v>36</v>
      </c>
      <c r="C11" s="71"/>
      <c r="D11" s="14"/>
      <c r="E11" s="14"/>
      <c r="F11" s="18"/>
      <c r="G11" s="71" t="s">
        <v>37</v>
      </c>
      <c r="H11" s="71"/>
      <c r="I11" s="14"/>
      <c r="J11" s="14"/>
      <c r="K11" s="18"/>
      <c r="L11" s="71" t="s">
        <v>38</v>
      </c>
      <c r="M11" s="71"/>
      <c r="N11" s="14"/>
      <c r="O11" s="14"/>
      <c r="P11" s="18"/>
      <c r="Q11" s="71" t="s">
        <v>41</v>
      </c>
      <c r="R11" s="71"/>
      <c r="S11" s="14"/>
      <c r="T11" s="14"/>
      <c r="U11" s="18"/>
      <c r="V11" s="71" t="s">
        <v>47</v>
      </c>
      <c r="W11" s="71"/>
      <c r="X11" s="14"/>
    </row>
    <row r="12" spans="1:24">
      <c r="A12" s="10" t="s">
        <v>6</v>
      </c>
      <c r="B12" s="2">
        <f>+B2*0.2</f>
        <v>2800000</v>
      </c>
      <c r="C12" s="3">
        <f>+Q12</f>
        <v>1000000</v>
      </c>
      <c r="D12" s="1" t="s">
        <v>21</v>
      </c>
      <c r="E12" s="14"/>
      <c r="F12" s="10" t="s">
        <v>6</v>
      </c>
      <c r="G12" s="2">
        <f>+B2*0.5</f>
        <v>7000000</v>
      </c>
      <c r="H12" s="3"/>
      <c r="I12" s="14"/>
      <c r="J12" s="14"/>
      <c r="K12" s="10" t="s">
        <v>6</v>
      </c>
      <c r="L12" s="2">
        <f>+B2*0.3</f>
        <v>4200000</v>
      </c>
      <c r="M12" s="3">
        <f>+B13</f>
        <v>1000000</v>
      </c>
      <c r="N12" s="14" t="s">
        <v>10</v>
      </c>
      <c r="O12" s="14"/>
      <c r="P12" s="10" t="s">
        <v>17</v>
      </c>
      <c r="Q12" s="23">
        <f>+B13</f>
        <v>1000000</v>
      </c>
      <c r="R12" s="22"/>
      <c r="S12" s="14"/>
      <c r="T12" s="14"/>
      <c r="U12" s="18" t="s">
        <v>48</v>
      </c>
      <c r="V12" s="2">
        <v>60000</v>
      </c>
      <c r="W12" s="3"/>
    </row>
    <row r="13" spans="1:24">
      <c r="A13" s="10" t="s">
        <v>9</v>
      </c>
      <c r="B13" s="4">
        <v>1000000</v>
      </c>
      <c r="C13" s="5">
        <f>+V12</f>
        <v>60000</v>
      </c>
      <c r="D13" s="14" t="s">
        <v>49</v>
      </c>
      <c r="E13" s="14"/>
      <c r="G13" s="4"/>
      <c r="I13" s="14"/>
      <c r="J13" s="14"/>
      <c r="K13" s="18" t="s">
        <v>44</v>
      </c>
      <c r="L13" s="4">
        <f>+W3</f>
        <v>300000</v>
      </c>
      <c r="M13" s="5">
        <f>+L13</f>
        <v>300000</v>
      </c>
      <c r="N13" s="14" t="s">
        <v>45</v>
      </c>
      <c r="O13" s="14"/>
      <c r="P13" s="18"/>
      <c r="Q13" s="4"/>
      <c r="R13" s="19"/>
      <c r="S13" s="14"/>
      <c r="T13" s="14"/>
      <c r="U13" s="18"/>
      <c r="V13" s="4"/>
      <c r="X13" s="14"/>
    </row>
    <row r="14" spans="1:24">
      <c r="A14" s="18" t="s">
        <v>25</v>
      </c>
      <c r="B14" s="4">
        <f>+W2</f>
        <v>570000</v>
      </c>
      <c r="C14" s="5">
        <f>+L26</f>
        <v>174000</v>
      </c>
      <c r="D14" s="14" t="s">
        <v>52</v>
      </c>
      <c r="E14" s="14"/>
      <c r="G14" s="4"/>
      <c r="I14" s="14"/>
      <c r="J14" s="14"/>
      <c r="K14" s="18" t="s">
        <v>53</v>
      </c>
      <c r="L14" s="4">
        <f>+C14</f>
        <v>174000</v>
      </c>
      <c r="M14" s="14"/>
      <c r="N14" s="14"/>
      <c r="O14" s="14"/>
      <c r="P14" s="18"/>
      <c r="Q14" s="4"/>
      <c r="R14" s="19"/>
      <c r="S14" s="14"/>
      <c r="T14" s="14"/>
      <c r="U14" s="18"/>
      <c r="V14" s="4"/>
      <c r="X14" s="14"/>
    </row>
    <row r="15" spans="1:24">
      <c r="A15" s="18" t="s">
        <v>46</v>
      </c>
      <c r="B15" s="6">
        <f>+M13</f>
        <v>300000</v>
      </c>
      <c r="C15" s="7"/>
      <c r="D15" s="14"/>
      <c r="E15" s="14"/>
      <c r="G15" s="4"/>
      <c r="H15" s="11"/>
      <c r="I15" s="14"/>
      <c r="J15" s="14"/>
      <c r="K15" s="18"/>
      <c r="L15" s="6"/>
      <c r="M15" s="7"/>
      <c r="N15" s="14"/>
      <c r="O15" s="14"/>
      <c r="P15" s="18"/>
      <c r="Q15" s="6"/>
      <c r="R15" s="7"/>
      <c r="S15" s="14"/>
      <c r="T15" s="14"/>
      <c r="U15" s="18"/>
      <c r="V15" s="6"/>
      <c r="W15" s="7"/>
      <c r="X15" s="14"/>
    </row>
    <row r="16" spans="1:24">
      <c r="A16" s="18"/>
      <c r="B16" s="8">
        <f>SUM(B12:B15)</f>
        <v>4670000</v>
      </c>
      <c r="C16" s="9">
        <f>SUM(C12:C15)</f>
        <v>1234000</v>
      </c>
      <c r="D16" s="14"/>
      <c r="E16" s="14"/>
      <c r="G16" s="6"/>
      <c r="H16" s="7"/>
      <c r="I16" s="14"/>
      <c r="J16" s="14"/>
      <c r="K16" s="18"/>
      <c r="L16" s="8">
        <f>SUM(L12:L15)</f>
        <v>4674000</v>
      </c>
      <c r="M16" s="9">
        <f>SUM(M12:M15)</f>
        <v>1300000</v>
      </c>
      <c r="N16" s="14"/>
      <c r="O16" s="14"/>
      <c r="P16" s="18"/>
      <c r="Q16" s="8">
        <f>+Q12</f>
        <v>1000000</v>
      </c>
      <c r="R16" s="9"/>
      <c r="S16" s="14"/>
      <c r="T16" s="14"/>
      <c r="U16" s="18"/>
      <c r="V16" s="8">
        <f>+V12</f>
        <v>60000</v>
      </c>
      <c r="W16" s="9">
        <f>+V16</f>
        <v>60000</v>
      </c>
      <c r="X16" s="14" t="s">
        <v>32</v>
      </c>
    </row>
    <row r="17" spans="1:24">
      <c r="A17" s="18"/>
      <c r="B17" s="42">
        <f>+B16-C16</f>
        <v>3436000</v>
      </c>
      <c r="D17" s="14"/>
      <c r="E17" s="14"/>
      <c r="F17" s="18"/>
      <c r="G17" s="8">
        <f>+G12</f>
        <v>7000000</v>
      </c>
      <c r="H17" s="9"/>
      <c r="I17" s="14"/>
      <c r="J17" s="14"/>
      <c r="K17" s="18"/>
      <c r="L17" s="45">
        <f>+L16-M16</f>
        <v>3374000</v>
      </c>
      <c r="N17" s="14"/>
      <c r="O17" s="14"/>
      <c r="P17" s="18"/>
      <c r="Q17" s="43">
        <f>+Q16</f>
        <v>1000000</v>
      </c>
      <c r="S17" s="14"/>
      <c r="T17" s="14"/>
      <c r="U17" s="18"/>
      <c r="V17" s="24"/>
      <c r="W17" s="26"/>
      <c r="X17" s="14"/>
    </row>
    <row r="18" spans="1:24">
      <c r="A18" s="18"/>
      <c r="B18" s="4"/>
      <c r="C18" s="19"/>
      <c r="D18" s="14"/>
      <c r="E18" s="14"/>
      <c r="F18" s="18"/>
      <c r="G18" s="43">
        <f>+G17</f>
        <v>7000000</v>
      </c>
      <c r="I18" s="14"/>
      <c r="J18" s="14"/>
      <c r="K18" s="18"/>
      <c r="L18" s="4"/>
      <c r="M18" s="14"/>
      <c r="N18" s="14"/>
      <c r="O18" s="14"/>
      <c r="P18" s="18"/>
      <c r="Q18" s="4"/>
      <c r="R18" s="19"/>
      <c r="S18" s="14"/>
      <c r="T18" s="14"/>
      <c r="U18" s="18"/>
      <c r="V18" s="24"/>
      <c r="W18" s="26"/>
      <c r="X18" s="14"/>
    </row>
    <row r="21" spans="1:24">
      <c r="A21" s="18"/>
      <c r="B21" s="71" t="s">
        <v>34</v>
      </c>
      <c r="C21" s="71"/>
      <c r="D21" s="14"/>
      <c r="E21" s="14"/>
      <c r="F21" s="18"/>
      <c r="G21" s="71" t="s">
        <v>50</v>
      </c>
      <c r="H21" s="71"/>
      <c r="I21" s="14"/>
      <c r="J21" s="14"/>
      <c r="K21" s="18"/>
      <c r="L21" s="71" t="s">
        <v>51</v>
      </c>
      <c r="M21" s="71"/>
      <c r="N21" s="14"/>
      <c r="O21" s="14"/>
      <c r="P21" s="18"/>
      <c r="Q21" s="71"/>
      <c r="R21" s="71"/>
      <c r="S21" s="14"/>
      <c r="T21" s="14"/>
      <c r="U21" s="18"/>
      <c r="V21" s="71"/>
      <c r="W21" s="71"/>
      <c r="X21" s="14"/>
    </row>
    <row r="22" spans="1:24">
      <c r="B22" s="2"/>
      <c r="C22" s="3">
        <f>+V6</f>
        <v>870000</v>
      </c>
      <c r="D22" s="1" t="s">
        <v>26</v>
      </c>
      <c r="E22" s="14"/>
      <c r="F22" s="18" t="s">
        <v>33</v>
      </c>
      <c r="G22" s="2">
        <f>+W16</f>
        <v>60000</v>
      </c>
      <c r="H22" s="3">
        <f>+B26*0.8</f>
        <v>696000</v>
      </c>
      <c r="I22" s="1" t="s">
        <v>28</v>
      </c>
      <c r="J22" s="14"/>
      <c r="L22" s="2"/>
      <c r="M22" s="3">
        <f>+B26*0.2</f>
        <v>174000</v>
      </c>
      <c r="N22" s="1" t="s">
        <v>28</v>
      </c>
      <c r="O22" s="14"/>
      <c r="P22" s="18"/>
      <c r="Q22" s="2"/>
      <c r="R22" s="3"/>
      <c r="T22" s="14"/>
      <c r="U22" s="18"/>
      <c r="V22" s="2"/>
      <c r="W22" s="3"/>
    </row>
    <row r="23" spans="1:24">
      <c r="A23" s="18"/>
      <c r="B23" s="4"/>
      <c r="E23" s="14"/>
      <c r="F23" s="18"/>
      <c r="G23" s="4"/>
      <c r="I23" s="14"/>
      <c r="J23" s="14"/>
      <c r="K23" s="18"/>
      <c r="L23" s="4"/>
      <c r="O23" s="14"/>
      <c r="P23" s="18"/>
      <c r="Q23" s="4"/>
      <c r="T23" s="14"/>
      <c r="U23" s="18"/>
      <c r="V23" s="4"/>
      <c r="X23" s="14"/>
    </row>
    <row r="24" spans="1:24">
      <c r="A24" s="18"/>
      <c r="B24" s="4"/>
      <c r="C24" s="11"/>
      <c r="D24" s="14"/>
      <c r="E24" s="14"/>
      <c r="F24" s="18"/>
      <c r="G24" s="4"/>
      <c r="I24" s="14"/>
      <c r="J24" s="14"/>
      <c r="K24" s="18"/>
      <c r="L24" s="4"/>
      <c r="M24" s="14"/>
      <c r="N24" s="14"/>
      <c r="O24" s="14"/>
      <c r="P24" s="18"/>
      <c r="Q24" s="4"/>
      <c r="T24" s="14"/>
      <c r="U24" s="18"/>
      <c r="V24" s="4"/>
      <c r="X24" s="14"/>
    </row>
    <row r="25" spans="1:24">
      <c r="A25" s="18"/>
      <c r="B25" s="12"/>
      <c r="C25" s="13"/>
      <c r="D25" s="14"/>
      <c r="E25" s="14"/>
      <c r="F25" s="18"/>
      <c r="G25" s="6"/>
      <c r="H25" s="7"/>
      <c r="I25" s="14"/>
      <c r="J25" s="14"/>
      <c r="K25" s="18"/>
      <c r="L25" s="6"/>
      <c r="M25" s="7"/>
      <c r="N25" s="14"/>
      <c r="O25" s="14"/>
      <c r="P25" s="18"/>
      <c r="Q25" s="6"/>
      <c r="R25" s="7"/>
      <c r="S25" s="14"/>
      <c r="T25" s="14"/>
      <c r="U25" s="18"/>
      <c r="V25" s="4"/>
      <c r="W25" s="11"/>
      <c r="X25" s="14"/>
    </row>
    <row r="26" spans="1:24">
      <c r="A26" s="18" t="s">
        <v>29</v>
      </c>
      <c r="B26" s="8">
        <f>+C26</f>
        <v>870000</v>
      </c>
      <c r="C26" s="9">
        <f>+C22</f>
        <v>870000</v>
      </c>
      <c r="D26" s="14"/>
      <c r="E26" s="14"/>
      <c r="F26" s="18"/>
      <c r="G26" s="8">
        <f>+G22</f>
        <v>60000</v>
      </c>
      <c r="H26" s="9">
        <f>+H22</f>
        <v>696000</v>
      </c>
      <c r="I26" s="14"/>
      <c r="J26" s="14"/>
      <c r="K26" s="18" t="s">
        <v>31</v>
      </c>
      <c r="L26" s="8">
        <f>+M26</f>
        <v>174000</v>
      </c>
      <c r="M26" s="9">
        <f>+M22</f>
        <v>174000</v>
      </c>
      <c r="N26" s="14"/>
      <c r="O26" s="14"/>
      <c r="P26" s="18"/>
      <c r="Q26" s="6"/>
      <c r="R26" s="7"/>
      <c r="S26" s="14"/>
      <c r="T26" s="14"/>
      <c r="U26" s="18"/>
      <c r="V26" s="8"/>
      <c r="W26" s="9"/>
      <c r="X26" s="14"/>
    </row>
    <row r="27" spans="1:24">
      <c r="A27" s="18"/>
      <c r="B27" s="31"/>
      <c r="C27" s="29"/>
      <c r="D27" s="14"/>
      <c r="E27" s="14"/>
      <c r="F27" s="18" t="s">
        <v>78</v>
      </c>
      <c r="G27" s="4">
        <f>+H27</f>
        <v>636000</v>
      </c>
      <c r="H27" s="5">
        <f>+H26-G26</f>
        <v>636000</v>
      </c>
      <c r="I27" s="14"/>
      <c r="J27" s="14"/>
      <c r="K27" s="18"/>
      <c r="L27" s="24"/>
      <c r="M27" s="26"/>
      <c r="N27" s="14"/>
      <c r="O27" s="14"/>
      <c r="P27" s="18"/>
      <c r="Q27" s="4"/>
      <c r="S27" s="14"/>
      <c r="T27" s="14"/>
      <c r="U27" s="18"/>
      <c r="V27" s="2"/>
      <c r="W27" s="3"/>
      <c r="X27" s="14"/>
    </row>
    <row r="28" spans="1:24">
      <c r="A28" s="18"/>
      <c r="B28" s="28"/>
      <c r="C28" s="30"/>
      <c r="D28" s="14"/>
      <c r="E28" s="14"/>
      <c r="F28" s="18"/>
      <c r="G28" s="24"/>
      <c r="H28" s="26"/>
      <c r="I28" s="14"/>
      <c r="J28" s="14"/>
      <c r="K28" s="18"/>
      <c r="L28" s="24"/>
      <c r="M28" s="27"/>
      <c r="N28" s="14"/>
      <c r="O28" s="14"/>
      <c r="P28" s="18"/>
      <c r="Q28" s="4"/>
      <c r="R28" s="19"/>
      <c r="S28" s="14"/>
      <c r="T28" s="14"/>
      <c r="U28" s="18"/>
      <c r="V28" s="4"/>
      <c r="X28" s="14"/>
    </row>
    <row r="31" spans="1:24">
      <c r="A31" s="18"/>
      <c r="B31" s="71"/>
      <c r="C31" s="71"/>
      <c r="D31" s="14"/>
      <c r="E31" s="14"/>
      <c r="F31" s="18"/>
      <c r="G31" s="71"/>
      <c r="H31" s="71"/>
      <c r="I31" s="14"/>
      <c r="J31" s="14"/>
      <c r="K31" s="18"/>
      <c r="L31" s="71"/>
      <c r="M31" s="71"/>
      <c r="N31" s="14"/>
      <c r="O31" s="14"/>
      <c r="P31" s="18"/>
      <c r="Q31" s="71"/>
      <c r="R31" s="71"/>
      <c r="S31" s="14"/>
      <c r="T31" s="14"/>
      <c r="U31" s="18"/>
      <c r="V31" s="71"/>
      <c r="W31" s="71"/>
      <c r="X31" s="14"/>
    </row>
    <row r="32" spans="1:24">
      <c r="A32" s="18"/>
      <c r="B32" s="2"/>
      <c r="C32" s="3"/>
      <c r="E32" s="14"/>
      <c r="F32" s="18"/>
      <c r="G32" s="2"/>
      <c r="H32" s="3"/>
      <c r="J32" s="14"/>
      <c r="L32" s="2"/>
      <c r="M32" s="3"/>
      <c r="N32" s="14"/>
      <c r="O32" s="14"/>
      <c r="Q32" s="2"/>
      <c r="R32" s="3"/>
      <c r="S32" s="14"/>
      <c r="T32" s="14"/>
      <c r="U32" s="18"/>
      <c r="V32" s="2"/>
      <c r="W32" s="3"/>
    </row>
    <row r="33" spans="1:24">
      <c r="A33" s="18"/>
      <c r="B33" s="4"/>
      <c r="C33" s="19"/>
      <c r="D33" s="14"/>
      <c r="E33" s="14"/>
      <c r="F33" s="18"/>
      <c r="G33" s="4"/>
      <c r="J33" s="14"/>
      <c r="L33" s="4"/>
      <c r="M33" s="14"/>
      <c r="N33" s="14"/>
      <c r="O33" s="14"/>
      <c r="Q33" s="4"/>
      <c r="R33" s="19"/>
      <c r="S33" s="14"/>
      <c r="T33" s="14"/>
      <c r="U33" s="18"/>
      <c r="V33" s="4"/>
      <c r="X33" s="14"/>
    </row>
    <row r="34" spans="1:24">
      <c r="A34" s="18"/>
      <c r="B34" s="4"/>
      <c r="C34" s="19"/>
      <c r="D34" s="14"/>
      <c r="E34" s="14"/>
      <c r="F34" s="18"/>
      <c r="G34" s="4"/>
      <c r="I34" s="14"/>
      <c r="J34" s="14"/>
      <c r="K34" s="18"/>
      <c r="L34" s="4"/>
      <c r="M34" s="14"/>
      <c r="N34" s="14"/>
      <c r="O34" s="14"/>
      <c r="Q34" s="4"/>
      <c r="R34" s="19"/>
      <c r="S34" s="14"/>
      <c r="T34" s="14"/>
      <c r="U34" s="18"/>
      <c r="V34" s="4"/>
      <c r="X34" s="14"/>
    </row>
    <row r="35" spans="1:24">
      <c r="A35" s="18"/>
      <c r="B35" s="4"/>
      <c r="C35" s="11"/>
      <c r="D35" s="14"/>
      <c r="E35" s="14"/>
      <c r="F35" s="18"/>
      <c r="G35" s="4"/>
      <c r="H35" s="11"/>
      <c r="I35" s="14"/>
      <c r="J35" s="14"/>
      <c r="K35" s="18"/>
      <c r="L35" s="6"/>
      <c r="M35" s="7"/>
      <c r="N35" s="14"/>
      <c r="O35" s="14"/>
      <c r="Q35" s="4"/>
      <c r="R35" s="19"/>
      <c r="S35" s="14"/>
      <c r="T35" s="14"/>
      <c r="U35" s="18"/>
      <c r="V35" s="4"/>
      <c r="X35" s="14"/>
    </row>
    <row r="36" spans="1:24">
      <c r="A36" s="18"/>
      <c r="B36" s="6"/>
      <c r="C36" s="7"/>
      <c r="D36" s="14"/>
      <c r="E36" s="14"/>
      <c r="G36" s="4"/>
      <c r="H36" s="11"/>
      <c r="I36" s="14"/>
      <c r="J36" s="14"/>
      <c r="K36" s="18"/>
      <c r="L36" s="8"/>
      <c r="M36" s="9"/>
      <c r="O36" s="14"/>
      <c r="P36" s="18"/>
      <c r="Q36" s="8"/>
      <c r="R36" s="9"/>
      <c r="T36" s="14"/>
      <c r="U36" s="18"/>
      <c r="V36" s="8"/>
      <c r="W36" s="9"/>
      <c r="X36" s="14"/>
    </row>
    <row r="37" spans="1:24">
      <c r="A37" s="18"/>
      <c r="B37" s="8"/>
      <c r="C37" s="9"/>
      <c r="D37" s="14"/>
      <c r="E37" s="14"/>
      <c r="F37" s="18"/>
      <c r="G37" s="8"/>
      <c r="H37" s="9"/>
      <c r="I37" s="14"/>
      <c r="J37" s="14"/>
      <c r="K37" s="18"/>
      <c r="L37" s="4"/>
      <c r="N37" s="14"/>
      <c r="O37" s="14"/>
      <c r="P37" s="18"/>
      <c r="Q37" s="4"/>
      <c r="S37" s="14"/>
      <c r="T37" s="14"/>
      <c r="U37" s="18"/>
      <c r="V37" s="4"/>
      <c r="X37" s="14"/>
    </row>
    <row r="38" spans="1:24">
      <c r="A38" s="18"/>
      <c r="B38" s="24"/>
      <c r="C38" s="25"/>
      <c r="D38" s="14"/>
      <c r="E38" s="14"/>
      <c r="F38" s="18"/>
      <c r="G38" s="24"/>
      <c r="H38" s="26"/>
      <c r="I38" s="14"/>
      <c r="J38" s="14"/>
      <c r="K38" s="18"/>
      <c r="L38" s="4"/>
      <c r="N38" s="14"/>
      <c r="O38" s="14"/>
      <c r="P38" s="18"/>
      <c r="Q38" s="4"/>
      <c r="S38" s="14"/>
      <c r="T38" s="14"/>
      <c r="U38" s="18"/>
      <c r="V38" s="4"/>
      <c r="X38" s="14"/>
    </row>
    <row r="41" spans="1:24">
      <c r="A41" s="18"/>
      <c r="B41" s="71"/>
      <c r="C41" s="71"/>
      <c r="D41" s="14"/>
      <c r="E41" s="14"/>
      <c r="F41" s="18"/>
      <c r="G41" s="71"/>
      <c r="H41" s="71"/>
      <c r="I41" s="14"/>
      <c r="J41" s="14"/>
      <c r="K41" s="18"/>
      <c r="L41" s="71"/>
      <c r="M41" s="71"/>
      <c r="N41" s="14"/>
      <c r="O41" s="14"/>
      <c r="P41" s="18"/>
      <c r="Q41" s="71"/>
      <c r="R41" s="71"/>
      <c r="S41" s="14"/>
      <c r="T41" s="14"/>
      <c r="U41" s="18"/>
      <c r="V41" s="71"/>
      <c r="W41" s="71"/>
      <c r="X41" s="14"/>
    </row>
    <row r="42" spans="1:24">
      <c r="A42" s="18"/>
      <c r="B42" s="2"/>
      <c r="C42" s="3"/>
      <c r="E42" s="14"/>
      <c r="G42" s="2"/>
      <c r="H42" s="3"/>
      <c r="I42" s="14"/>
      <c r="J42" s="14"/>
      <c r="L42" s="2"/>
      <c r="M42" s="3"/>
      <c r="N42" s="14"/>
      <c r="O42" s="14"/>
      <c r="P42" s="18"/>
      <c r="Q42" s="2"/>
      <c r="R42" s="3"/>
      <c r="T42" s="14"/>
      <c r="U42" s="18"/>
      <c r="V42" s="2"/>
      <c r="W42" s="3"/>
    </row>
    <row r="43" spans="1:24">
      <c r="A43" s="18"/>
      <c r="B43" s="4"/>
      <c r="C43" s="19"/>
      <c r="D43" s="14"/>
      <c r="E43" s="14"/>
      <c r="F43" s="18"/>
      <c r="G43" s="4"/>
      <c r="I43" s="14"/>
      <c r="J43" s="14"/>
      <c r="K43" s="18"/>
      <c r="L43" s="4"/>
      <c r="M43" s="14"/>
      <c r="N43" s="14"/>
      <c r="O43" s="14"/>
      <c r="P43" s="18"/>
      <c r="Q43" s="4"/>
      <c r="R43" s="19"/>
      <c r="S43" s="14"/>
      <c r="T43" s="14"/>
      <c r="U43" s="18"/>
      <c r="V43" s="4"/>
      <c r="X43" s="14"/>
    </row>
    <row r="44" spans="1:24">
      <c r="A44" s="18"/>
      <c r="B44" s="4"/>
      <c r="C44" s="19"/>
      <c r="D44" s="14"/>
      <c r="E44" s="14"/>
      <c r="F44" s="18"/>
      <c r="G44" s="4"/>
      <c r="I44" s="14"/>
      <c r="J44" s="14"/>
      <c r="K44" s="18"/>
      <c r="L44" s="4"/>
      <c r="M44" s="14"/>
      <c r="N44" s="14"/>
      <c r="O44" s="14"/>
      <c r="P44" s="18"/>
      <c r="Q44" s="4"/>
      <c r="R44" s="19"/>
      <c r="S44" s="14"/>
      <c r="T44" s="14"/>
      <c r="U44" s="18"/>
      <c r="V44" s="4"/>
      <c r="X44" s="14"/>
    </row>
    <row r="45" spans="1:24">
      <c r="A45" s="18"/>
      <c r="B45" s="6"/>
      <c r="C45" s="7"/>
      <c r="D45" s="14"/>
      <c r="E45" s="14"/>
      <c r="F45" s="18"/>
      <c r="G45" s="6"/>
      <c r="H45" s="7"/>
      <c r="I45" s="14"/>
      <c r="J45" s="14"/>
      <c r="K45" s="18"/>
      <c r="L45" s="6"/>
      <c r="M45" s="7"/>
      <c r="N45" s="14"/>
      <c r="O45" s="14"/>
      <c r="P45" s="18"/>
      <c r="Q45" s="4"/>
      <c r="R45" s="19"/>
      <c r="S45" s="14"/>
      <c r="T45" s="14"/>
      <c r="U45" s="18"/>
      <c r="V45" s="4"/>
      <c r="X45" s="14"/>
    </row>
    <row r="46" spans="1:24">
      <c r="B46" s="8"/>
      <c r="C46" s="9"/>
      <c r="D46" s="14"/>
      <c r="E46" s="14"/>
      <c r="F46" s="18"/>
      <c r="G46" s="8"/>
      <c r="H46" s="9"/>
      <c r="I46" s="14"/>
      <c r="J46" s="14"/>
      <c r="K46" s="18"/>
      <c r="L46" s="8"/>
      <c r="M46" s="9"/>
      <c r="N46" s="14"/>
      <c r="O46" s="14"/>
      <c r="P46" s="18"/>
      <c r="Q46" s="8"/>
      <c r="R46" s="9"/>
      <c r="S46" s="14"/>
      <c r="T46" s="14"/>
      <c r="U46" s="18"/>
      <c r="V46" s="8"/>
      <c r="W46" s="9"/>
      <c r="X46" s="14"/>
    </row>
    <row r="47" spans="1:24">
      <c r="A47" s="18"/>
      <c r="B47" s="4"/>
      <c r="D47" s="14"/>
      <c r="E47" s="14"/>
      <c r="F47" s="18"/>
      <c r="G47" s="4"/>
      <c r="I47" s="14"/>
      <c r="J47" s="14"/>
      <c r="K47" s="18"/>
      <c r="L47" s="4"/>
      <c r="N47" s="14"/>
      <c r="O47" s="14"/>
      <c r="P47" s="18"/>
      <c r="Q47" s="4"/>
      <c r="S47" s="14"/>
      <c r="T47" s="14"/>
      <c r="U47" s="18"/>
      <c r="V47" s="4"/>
      <c r="X47" s="14"/>
    </row>
    <row r="48" spans="1:24">
      <c r="A48" s="18"/>
      <c r="B48" s="4"/>
      <c r="D48" s="14"/>
      <c r="E48" s="14"/>
      <c r="F48" s="18"/>
      <c r="G48" s="4"/>
      <c r="I48" s="14"/>
      <c r="J48" s="14"/>
      <c r="K48" s="18"/>
      <c r="L48" s="24"/>
      <c r="M48" s="27"/>
      <c r="N48" s="14"/>
      <c r="O48" s="14"/>
      <c r="P48" s="18"/>
      <c r="Q48" s="4"/>
      <c r="R48" s="19"/>
      <c r="S48" s="14"/>
      <c r="T48" s="14"/>
      <c r="U48" s="18"/>
      <c r="V48" s="4"/>
      <c r="X48" s="14"/>
    </row>
    <row r="51" spans="2:23">
      <c r="B51" s="71"/>
      <c r="C51" s="71"/>
      <c r="D51" s="14"/>
      <c r="E51" s="14"/>
      <c r="F51" s="18"/>
      <c r="G51" s="71"/>
      <c r="H51" s="71"/>
      <c r="I51" s="14"/>
      <c r="J51" s="14"/>
      <c r="K51" s="18"/>
      <c r="L51" s="71"/>
      <c r="M51" s="71"/>
      <c r="N51" s="14"/>
      <c r="O51" s="14"/>
      <c r="P51" s="18"/>
      <c r="Q51" s="71"/>
      <c r="R51" s="71"/>
      <c r="S51" s="14"/>
      <c r="T51" s="14"/>
      <c r="U51" s="18"/>
      <c r="V51" s="71"/>
      <c r="W51" s="71"/>
    </row>
    <row r="52" spans="2:23">
      <c r="B52" s="2"/>
      <c r="C52" s="3"/>
      <c r="E52" s="14"/>
      <c r="F52" s="18"/>
      <c r="G52" s="2"/>
      <c r="H52" s="3"/>
      <c r="J52" s="14"/>
      <c r="L52" s="2"/>
      <c r="M52" s="3"/>
      <c r="O52" s="14"/>
      <c r="P52" s="18"/>
      <c r="Q52" s="2"/>
      <c r="R52" s="3"/>
      <c r="T52" s="14"/>
      <c r="U52" s="18"/>
      <c r="V52" s="2"/>
      <c r="W52" s="3"/>
    </row>
    <row r="53" spans="2:23">
      <c r="B53" s="4"/>
      <c r="C53" s="19"/>
      <c r="D53" s="14"/>
      <c r="E53" s="14"/>
      <c r="F53" s="18"/>
      <c r="G53" s="4"/>
      <c r="I53" s="14"/>
      <c r="J53" s="14"/>
      <c r="L53" s="4"/>
      <c r="O53" s="14"/>
      <c r="P53" s="18"/>
      <c r="Q53" s="4"/>
      <c r="R53" s="19"/>
      <c r="S53" s="14"/>
      <c r="T53" s="14"/>
      <c r="U53" s="18"/>
      <c r="V53" s="4"/>
    </row>
    <row r="54" spans="2:23">
      <c r="B54" s="4"/>
      <c r="C54" s="19"/>
      <c r="D54" s="14"/>
      <c r="E54" s="14"/>
      <c r="F54" s="18"/>
      <c r="G54" s="4"/>
      <c r="I54" s="14"/>
      <c r="J54" s="14"/>
      <c r="K54" s="18"/>
      <c r="L54" s="4"/>
      <c r="M54" s="14"/>
      <c r="N54" s="14"/>
      <c r="O54" s="14"/>
      <c r="P54" s="18"/>
      <c r="Q54" s="4"/>
      <c r="R54" s="19"/>
      <c r="S54" s="14"/>
      <c r="T54" s="14"/>
      <c r="U54" s="18"/>
      <c r="V54" s="4"/>
    </row>
    <row r="55" spans="2:23">
      <c r="B55" s="6"/>
      <c r="C55" s="7"/>
      <c r="D55" s="14"/>
      <c r="E55" s="14"/>
      <c r="F55" s="18"/>
      <c r="G55" s="6"/>
      <c r="H55" s="7"/>
      <c r="I55" s="14"/>
      <c r="J55" s="14"/>
      <c r="K55" s="18"/>
      <c r="L55" s="6"/>
      <c r="M55" s="7"/>
      <c r="N55" s="14"/>
      <c r="O55" s="14"/>
      <c r="P55" s="18"/>
      <c r="Q55" s="4"/>
      <c r="R55" s="19"/>
      <c r="S55" s="14"/>
      <c r="T55" s="14"/>
      <c r="U55" s="18"/>
      <c r="V55" s="4"/>
    </row>
    <row r="56" spans="2:23">
      <c r="B56" s="8"/>
      <c r="C56" s="9"/>
      <c r="D56" s="14"/>
      <c r="E56" s="14"/>
      <c r="F56" s="18"/>
      <c r="G56" s="8"/>
      <c r="H56" s="9"/>
      <c r="I56" s="14"/>
      <c r="J56" s="14"/>
      <c r="K56" s="18"/>
      <c r="L56" s="8"/>
      <c r="M56" s="9"/>
      <c r="N56" s="14"/>
      <c r="O56" s="14"/>
      <c r="P56" s="18"/>
      <c r="Q56" s="8"/>
      <c r="R56" s="9"/>
      <c r="S56" s="14"/>
      <c r="T56" s="14"/>
      <c r="U56" s="18"/>
      <c r="V56" s="8"/>
      <c r="W56" s="9"/>
    </row>
    <row r="57" spans="2:23">
      <c r="B57" s="4"/>
      <c r="D57" s="14"/>
      <c r="E57" s="14"/>
      <c r="F57" s="18"/>
      <c r="G57" s="4"/>
      <c r="I57" s="14"/>
      <c r="J57" s="14"/>
      <c r="L57" s="4"/>
      <c r="N57" s="14"/>
      <c r="O57" s="14"/>
      <c r="P57" s="18"/>
      <c r="Q57" s="4"/>
      <c r="S57" s="14"/>
      <c r="T57" s="14"/>
      <c r="U57" s="18"/>
      <c r="V57" s="4"/>
    </row>
    <row r="58" spans="2:23">
      <c r="B58" s="4"/>
      <c r="C58" s="19"/>
      <c r="D58" s="14"/>
      <c r="E58" s="14"/>
      <c r="F58" s="18"/>
      <c r="G58" s="4"/>
      <c r="I58" s="14"/>
      <c r="J58" s="14"/>
      <c r="K58" s="18"/>
      <c r="L58" s="4"/>
      <c r="N58" s="14"/>
      <c r="O58" s="14"/>
      <c r="P58" s="18"/>
      <c r="Q58" s="4"/>
      <c r="R58" s="19"/>
      <c r="S58" s="14"/>
      <c r="T58" s="14"/>
      <c r="U58" s="18"/>
      <c r="V58" s="4"/>
    </row>
  </sheetData>
  <sheetProtection selectLockedCells="1" selectUnlockedCells="1"/>
  <mergeCells count="30">
    <mergeCell ref="B51:C51"/>
    <mergeCell ref="G51:H51"/>
    <mergeCell ref="L51:M51"/>
    <mergeCell ref="Q51:R51"/>
    <mergeCell ref="V51:W51"/>
    <mergeCell ref="B1:C1"/>
    <mergeCell ref="G1:H1"/>
    <mergeCell ref="L1:M1"/>
    <mergeCell ref="Q1:R1"/>
    <mergeCell ref="V1:W1"/>
    <mergeCell ref="B11:C11"/>
    <mergeCell ref="G11:H11"/>
    <mergeCell ref="L11:M11"/>
    <mergeCell ref="Q11:R11"/>
    <mergeCell ref="V11:W11"/>
    <mergeCell ref="B31:C31"/>
    <mergeCell ref="G31:H31"/>
    <mergeCell ref="L31:M31"/>
    <mergeCell ref="Q31:R31"/>
    <mergeCell ref="V31:W31"/>
    <mergeCell ref="B21:C21"/>
    <mergeCell ref="G21:H21"/>
    <mergeCell ref="L21:M21"/>
    <mergeCell ref="Q21:R21"/>
    <mergeCell ref="V21:W21"/>
    <mergeCell ref="B41:C41"/>
    <mergeCell ref="G41:H41"/>
    <mergeCell ref="L41:M41"/>
    <mergeCell ref="Q41:R41"/>
    <mergeCell ref="V41:W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4"/>
  <sheetViews>
    <sheetView topLeftCell="A2" workbookViewId="0">
      <selection activeCell="E20" sqref="E20:E21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6" width="14.5703125" style="14" customWidth="1"/>
    <col min="7" max="7" width="14.28515625" style="14" customWidth="1"/>
    <col min="8" max="16384" width="11.42578125" style="14"/>
  </cols>
  <sheetData>
    <row r="2" spans="2:7">
      <c r="B2" s="72" t="s">
        <v>54</v>
      </c>
      <c r="C2" s="73"/>
      <c r="D2" s="73"/>
      <c r="E2" s="73"/>
      <c r="F2" s="73"/>
      <c r="G2" s="74"/>
    </row>
    <row r="3" spans="2:7">
      <c r="B3" s="75"/>
      <c r="C3" s="76"/>
      <c r="D3" s="76"/>
      <c r="E3" s="76"/>
      <c r="F3" s="76"/>
      <c r="G3" s="77"/>
    </row>
    <row r="4" spans="2:7" ht="18.75">
      <c r="B4" s="82" t="s">
        <v>11</v>
      </c>
      <c r="C4" s="82"/>
      <c r="D4" s="78" t="s">
        <v>55</v>
      </c>
      <c r="E4" s="79"/>
      <c r="F4" s="79"/>
      <c r="G4" s="80" t="s">
        <v>16</v>
      </c>
    </row>
    <row r="5" spans="2:7" ht="47.25">
      <c r="B5" s="82"/>
      <c r="C5" s="82"/>
      <c r="D5" s="32" t="s">
        <v>56</v>
      </c>
      <c r="E5" s="32" t="s">
        <v>57</v>
      </c>
      <c r="F5" s="33" t="s">
        <v>58</v>
      </c>
      <c r="G5" s="81"/>
    </row>
    <row r="6" spans="2:7" ht="18.75">
      <c r="B6" s="35" t="s">
        <v>59</v>
      </c>
      <c r="C6" s="36"/>
      <c r="D6" s="32"/>
      <c r="E6" s="32"/>
      <c r="F6" s="33"/>
      <c r="G6" s="34"/>
    </row>
    <row r="7" spans="2:7">
      <c r="B7" s="20" t="s">
        <v>60</v>
      </c>
      <c r="C7" s="16"/>
      <c r="D7" s="17">
        <f>+MARZO!B17</f>
        <v>3436000</v>
      </c>
      <c r="E7" s="17">
        <f>+MARZO!G18</f>
        <v>7000000</v>
      </c>
      <c r="F7" s="17">
        <f>+MARZO!L17</f>
        <v>3374000</v>
      </c>
      <c r="G7" s="17">
        <f>+D7+E7+F7</f>
        <v>13810000</v>
      </c>
    </row>
    <row r="8" spans="2:7">
      <c r="B8" s="20" t="str">
        <f>+MARZO!Q11</f>
        <v>INVERSIONES REST TEM</v>
      </c>
      <c r="C8" s="16"/>
      <c r="D8" s="17">
        <v>0</v>
      </c>
      <c r="E8" s="17">
        <f>+MARZO!Q17</f>
        <v>1000000</v>
      </c>
      <c r="F8" s="17">
        <v>0</v>
      </c>
      <c r="G8" s="17">
        <f>+D8+E8+F8</f>
        <v>1000000</v>
      </c>
    </row>
    <row r="9" spans="2:7" ht="15.75" thickBot="1">
      <c r="B9" s="20"/>
      <c r="C9" s="16"/>
      <c r="D9" s="39"/>
      <c r="E9" s="39"/>
      <c r="F9" s="39"/>
      <c r="G9" s="39"/>
    </row>
    <row r="10" spans="2:7">
      <c r="B10" s="37" t="s">
        <v>61</v>
      </c>
      <c r="C10" s="16"/>
      <c r="D10" s="38">
        <f>+D7+D8</f>
        <v>3436000</v>
      </c>
      <c r="E10" s="38">
        <f t="shared" ref="E10:G10" si="0">+E7+E8</f>
        <v>8000000</v>
      </c>
      <c r="F10" s="38">
        <f t="shared" si="0"/>
        <v>3374000</v>
      </c>
      <c r="G10" s="38">
        <f t="shared" si="0"/>
        <v>14810000</v>
      </c>
    </row>
    <row r="11" spans="2:7">
      <c r="B11" s="20"/>
      <c r="C11" s="8"/>
      <c r="D11" s="17"/>
      <c r="E11" s="17"/>
      <c r="F11" s="17"/>
      <c r="G11" s="17"/>
    </row>
    <row r="12" spans="2:7" ht="18.75">
      <c r="B12" s="35" t="s">
        <v>62</v>
      </c>
      <c r="C12" s="8"/>
      <c r="D12" s="17"/>
      <c r="E12" s="17"/>
      <c r="F12" s="17"/>
      <c r="G12" s="17"/>
    </row>
    <row r="13" spans="2:7">
      <c r="B13" s="20"/>
      <c r="C13" s="8"/>
      <c r="D13" s="17">
        <v>0</v>
      </c>
      <c r="E13" s="17">
        <v>0</v>
      </c>
      <c r="F13" s="17">
        <v>0</v>
      </c>
      <c r="G13" s="17">
        <v>0</v>
      </c>
    </row>
    <row r="14" spans="2:7" ht="15.75" thickBot="1">
      <c r="B14" s="20"/>
      <c r="C14" s="8"/>
      <c r="D14" s="39"/>
      <c r="E14" s="39"/>
      <c r="F14" s="39"/>
      <c r="G14" s="39"/>
    </row>
    <row r="15" spans="2:7">
      <c r="B15" s="37" t="s">
        <v>61</v>
      </c>
      <c r="C15" s="16"/>
      <c r="D15" s="38">
        <f>+D12+D13</f>
        <v>0</v>
      </c>
      <c r="E15" s="38">
        <f t="shared" ref="E15:G15" si="1">+E12+E13</f>
        <v>0</v>
      </c>
      <c r="F15" s="38">
        <f t="shared" si="1"/>
        <v>0</v>
      </c>
      <c r="G15" s="38">
        <f t="shared" si="1"/>
        <v>0</v>
      </c>
    </row>
    <row r="16" spans="2:7">
      <c r="B16" s="15"/>
      <c r="C16" s="8"/>
      <c r="D16" s="17"/>
      <c r="E16" s="17"/>
      <c r="F16" s="17"/>
      <c r="G16" s="17"/>
    </row>
    <row r="17" spans="2:7" ht="18.75">
      <c r="B17" s="35" t="s">
        <v>55</v>
      </c>
      <c r="C17" s="8"/>
      <c r="D17" s="17"/>
      <c r="E17" s="17"/>
      <c r="F17" s="17"/>
      <c r="G17" s="17"/>
    </row>
    <row r="18" spans="2:7">
      <c r="B18" s="20" t="str">
        <f>+MARZO!G21</f>
        <v>RENDIMIENTO DISTR</v>
      </c>
      <c r="C18" s="8"/>
      <c r="D18" s="17">
        <v>0</v>
      </c>
      <c r="E18" s="17">
        <v>0</v>
      </c>
      <c r="F18" s="17">
        <v>0</v>
      </c>
      <c r="G18" s="17">
        <f>+D18+E18+F18</f>
        <v>0</v>
      </c>
    </row>
    <row r="19" spans="2:7" ht="15.75" thickBot="1">
      <c r="B19" s="20"/>
      <c r="C19" s="8"/>
      <c r="D19" s="39"/>
      <c r="E19" s="39"/>
      <c r="F19" s="39"/>
      <c r="G19" s="39"/>
    </row>
    <row r="20" spans="2:7">
      <c r="B20" s="91" t="s">
        <v>63</v>
      </c>
      <c r="C20" s="92"/>
      <c r="D20" s="83">
        <f>+D10</f>
        <v>3436000</v>
      </c>
      <c r="E20" s="85">
        <v>8000000</v>
      </c>
      <c r="F20" s="87">
        <v>3374000</v>
      </c>
      <c r="G20" s="89">
        <v>14174000</v>
      </c>
    </row>
    <row r="21" spans="2:7">
      <c r="B21" s="93"/>
      <c r="C21" s="94"/>
      <c r="D21" s="84"/>
      <c r="E21" s="86"/>
      <c r="F21" s="88"/>
      <c r="G21" s="90"/>
    </row>
    <row r="22" spans="2:7">
      <c r="G22" s="1"/>
    </row>
    <row r="23" spans="2:7">
      <c r="D23" s="1"/>
    </row>
    <row r="24" spans="2:7">
      <c r="D24" s="40"/>
      <c r="E24" s="21"/>
      <c r="F24" s="44"/>
    </row>
  </sheetData>
  <sheetProtection selectLockedCells="1" selectUnlockedCells="1"/>
  <mergeCells count="9">
    <mergeCell ref="B2:G3"/>
    <mergeCell ref="D4:F4"/>
    <mergeCell ref="G4:G5"/>
    <mergeCell ref="B4:C5"/>
    <mergeCell ref="D20:D21"/>
    <mergeCell ref="E20:E21"/>
    <mergeCell ref="F20:F21"/>
    <mergeCell ref="G20:G21"/>
    <mergeCell ref="B20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8"/>
  <sheetViews>
    <sheetView topLeftCell="M1" workbookViewId="0">
      <selection activeCell="Y22" sqref="Y22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71" t="str">
        <f>+MARZO!B11</f>
        <v>BANCOS NO RESTR</v>
      </c>
      <c r="C1" s="71"/>
      <c r="D1" s="14"/>
      <c r="E1" s="14"/>
      <c r="F1" s="18"/>
      <c r="G1" s="71" t="str">
        <f>+MARZO!G11</f>
        <v>BANCOS RESTR TEM</v>
      </c>
      <c r="H1" s="71"/>
      <c r="I1" s="14"/>
      <c r="J1" s="14"/>
      <c r="K1" s="18"/>
      <c r="L1" s="71" t="str">
        <f>+MARZO!L11</f>
        <v>BANCOS RESTR PERM</v>
      </c>
      <c r="M1" s="71"/>
      <c r="N1" s="14"/>
      <c r="O1" s="14"/>
      <c r="P1" s="18"/>
      <c r="Q1" s="71" t="str">
        <f>+MARZO!Q11</f>
        <v>INVERSIONES REST TEM</v>
      </c>
      <c r="R1" s="71"/>
      <c r="S1" s="14"/>
      <c r="T1" s="14"/>
      <c r="U1" s="18"/>
      <c r="V1" s="71" t="s">
        <v>42</v>
      </c>
      <c r="W1" s="71"/>
      <c r="X1" s="14"/>
    </row>
    <row r="2" spans="1:24">
      <c r="A2" s="10" t="s">
        <v>1</v>
      </c>
      <c r="B2" s="2">
        <f>+MARZO!B17</f>
        <v>3436000</v>
      </c>
      <c r="C2" s="3">
        <f>+B2*0.3</f>
        <v>1030800</v>
      </c>
      <c r="D2" s="1" t="s">
        <v>4</v>
      </c>
      <c r="E2" s="14"/>
      <c r="F2" s="10" t="s">
        <v>1</v>
      </c>
      <c r="G2" s="2">
        <f>+MARZO!G18</f>
        <v>7000000</v>
      </c>
      <c r="H2" s="3">
        <v>500000</v>
      </c>
      <c r="I2" s="1" t="s">
        <v>7</v>
      </c>
      <c r="J2" s="14"/>
      <c r="K2" s="10" t="s">
        <v>1</v>
      </c>
      <c r="L2" s="2">
        <f>+MARZO!L17</f>
        <v>3374000</v>
      </c>
      <c r="M2" s="3"/>
      <c r="O2" s="14"/>
      <c r="P2" s="10" t="s">
        <v>1</v>
      </c>
      <c r="Q2" s="2">
        <f>+MARZO!Q17</f>
        <v>1000000</v>
      </c>
      <c r="R2" s="3"/>
      <c r="S2" s="14"/>
      <c r="T2" s="14"/>
      <c r="V2" s="2"/>
      <c r="W2" s="3">
        <f>500000/1.16</f>
        <v>431034.4827586207</v>
      </c>
      <c r="X2" s="1" t="s">
        <v>19</v>
      </c>
    </row>
    <row r="3" spans="1:24">
      <c r="A3" s="18" t="s">
        <v>8</v>
      </c>
      <c r="B3" s="4">
        <f>+H2</f>
        <v>500000</v>
      </c>
      <c r="C3" s="5">
        <v>500000</v>
      </c>
      <c r="D3" s="14" t="s">
        <v>10</v>
      </c>
      <c r="E3" s="14"/>
      <c r="F3" s="10" t="s">
        <v>3</v>
      </c>
      <c r="G3" s="4">
        <f>+C2</f>
        <v>1030800</v>
      </c>
      <c r="H3" s="5">
        <v>500000</v>
      </c>
      <c r="I3" s="14" t="s">
        <v>21</v>
      </c>
      <c r="J3" s="14"/>
      <c r="L3" s="4"/>
      <c r="N3" s="14"/>
      <c r="O3" s="14"/>
      <c r="P3" s="18"/>
      <c r="Q3" s="4"/>
      <c r="S3" s="14"/>
      <c r="T3" s="14"/>
      <c r="V3" s="4"/>
      <c r="W3" s="13">
        <f>500000/1.16</f>
        <v>431034.4827586207</v>
      </c>
      <c r="X3" s="14" t="s">
        <v>65</v>
      </c>
    </row>
    <row r="4" spans="1:24">
      <c r="A4" s="18" t="s">
        <v>9</v>
      </c>
      <c r="B4" s="4">
        <v>120000</v>
      </c>
      <c r="C4" s="5">
        <f>+B5</f>
        <v>500000</v>
      </c>
      <c r="D4" s="14" t="s">
        <v>24</v>
      </c>
      <c r="E4" s="14"/>
      <c r="F4" s="10" t="s">
        <v>6</v>
      </c>
      <c r="G4" s="4">
        <v>1500000</v>
      </c>
      <c r="J4" s="14"/>
      <c r="K4" s="18"/>
      <c r="L4" s="4"/>
      <c r="M4" s="1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4">
      <c r="A5" s="18" t="s">
        <v>17</v>
      </c>
      <c r="B5" s="4">
        <f>+H3</f>
        <v>500000</v>
      </c>
      <c r="C5" s="11">
        <v>15000</v>
      </c>
      <c r="D5" s="14" t="s">
        <v>43</v>
      </c>
      <c r="E5" s="14"/>
      <c r="G5" s="4"/>
      <c r="H5" s="11"/>
      <c r="J5" s="14"/>
      <c r="K5" s="18"/>
      <c r="L5" s="6"/>
      <c r="M5" s="7"/>
      <c r="N5" s="14"/>
      <c r="O5" s="14"/>
      <c r="P5" s="18"/>
      <c r="Q5" s="6"/>
      <c r="R5" s="7"/>
      <c r="S5" s="14"/>
      <c r="T5" s="14"/>
      <c r="U5" s="18"/>
      <c r="V5" s="6"/>
      <c r="W5" s="7"/>
      <c r="X5" s="14"/>
    </row>
    <row r="6" spans="1:24">
      <c r="A6" s="18" t="s">
        <v>25</v>
      </c>
      <c r="B6" s="4">
        <v>120000</v>
      </c>
      <c r="C6" s="11">
        <v>100000</v>
      </c>
      <c r="D6" s="14" t="s">
        <v>49</v>
      </c>
      <c r="E6" s="14"/>
      <c r="G6" s="6"/>
      <c r="H6" s="7"/>
      <c r="J6" s="14"/>
      <c r="K6" s="18"/>
      <c r="L6" s="8">
        <f>SUM(L2:L5)</f>
        <v>3374000</v>
      </c>
      <c r="M6" s="9"/>
      <c r="N6" s="14"/>
      <c r="O6" s="14"/>
      <c r="P6" s="18"/>
      <c r="Q6" s="8">
        <f>+Q2</f>
        <v>1000000</v>
      </c>
      <c r="R6" s="9"/>
      <c r="S6" s="14"/>
      <c r="T6" s="14"/>
      <c r="U6" s="18" t="s">
        <v>31</v>
      </c>
      <c r="V6" s="6">
        <f>+W6</f>
        <v>862068.96551724139</v>
      </c>
      <c r="W6" s="7">
        <f>SUM(W2:W5)</f>
        <v>862068.96551724139</v>
      </c>
      <c r="X6" s="14"/>
    </row>
    <row r="7" spans="1:24">
      <c r="A7" s="18"/>
      <c r="B7" s="4"/>
      <c r="C7" s="11">
        <v>25000</v>
      </c>
      <c r="D7" s="14" t="s">
        <v>70</v>
      </c>
      <c r="E7" s="14"/>
      <c r="F7" s="18"/>
      <c r="G7" s="8">
        <f>SUM(G2:G6)</f>
        <v>9530800</v>
      </c>
      <c r="H7" s="9">
        <f>SUM(H2:H6)</f>
        <v>1000000</v>
      </c>
      <c r="I7" s="14"/>
      <c r="J7" s="14"/>
      <c r="K7" s="18"/>
      <c r="L7" s="52">
        <f>+L6</f>
        <v>3374000</v>
      </c>
      <c r="N7" s="14"/>
      <c r="O7" s="14"/>
      <c r="P7" s="18"/>
      <c r="Q7" s="43">
        <f>+Q6</f>
        <v>1000000</v>
      </c>
      <c r="S7" s="14"/>
      <c r="T7" s="14"/>
      <c r="U7" s="18"/>
      <c r="V7" s="24"/>
      <c r="W7" s="26"/>
      <c r="X7" s="14"/>
    </row>
    <row r="8" spans="1:24">
      <c r="A8" s="18"/>
      <c r="B8" s="8">
        <f>SUM(B2:B7)</f>
        <v>4676000</v>
      </c>
      <c r="C8" s="9">
        <f>SUM(C2:C7)</f>
        <v>2170800</v>
      </c>
      <c r="D8" s="14"/>
      <c r="E8" s="14"/>
      <c r="F8" s="18"/>
      <c r="G8" s="43">
        <f>+G7-H7</f>
        <v>8530800</v>
      </c>
      <c r="I8" s="14"/>
      <c r="J8" s="14"/>
      <c r="K8" s="18"/>
      <c r="L8" s="4"/>
      <c r="M8" s="14"/>
      <c r="N8" s="14"/>
      <c r="O8" s="14"/>
      <c r="P8" s="18"/>
      <c r="Q8" s="4"/>
      <c r="R8" s="19"/>
      <c r="S8" s="14"/>
      <c r="T8" s="14"/>
      <c r="U8" s="18"/>
      <c r="V8" s="24"/>
      <c r="W8" s="26"/>
      <c r="X8" s="14"/>
    </row>
    <row r="9" spans="1:24">
      <c r="B9" s="50">
        <f>+B8-C8</f>
        <v>2505200</v>
      </c>
    </row>
    <row r="11" spans="1:24">
      <c r="A11" s="18"/>
      <c r="B11" s="71" t="str">
        <f>+MARZO!G1</f>
        <v>PATRIMONIO NO RESTR</v>
      </c>
      <c r="C11" s="71"/>
      <c r="D11" s="14"/>
      <c r="E11" s="14"/>
      <c r="F11" s="18"/>
      <c r="G11" s="71" t="str">
        <f>+MARZO!L1</f>
        <v>PATRIMONIO REST TEM</v>
      </c>
      <c r="H11" s="71"/>
      <c r="I11" s="14"/>
      <c r="J11" s="14"/>
      <c r="K11" s="18"/>
      <c r="L11" s="71" t="str">
        <f>+MARZO!Q1</f>
        <v>PATRIMONIO REST PERM</v>
      </c>
      <c r="M11" s="71"/>
      <c r="N11" s="14"/>
      <c r="O11" s="14"/>
      <c r="P11" s="18"/>
      <c r="Q11" s="71" t="str">
        <f>+MARZO!G21</f>
        <v>RENDIMIENTO DISTR</v>
      </c>
      <c r="R11" s="71"/>
      <c r="S11" s="14"/>
      <c r="T11" s="14"/>
      <c r="U11" s="18"/>
      <c r="V11" s="71" t="s">
        <v>75</v>
      </c>
      <c r="W11" s="71"/>
      <c r="X11" s="14"/>
    </row>
    <row r="12" spans="1:24">
      <c r="A12" s="10" t="s">
        <v>15</v>
      </c>
      <c r="B12" s="2">
        <f>+C2</f>
        <v>1030800</v>
      </c>
      <c r="C12" s="3">
        <f>+MARZO!H8</f>
        <v>3436000</v>
      </c>
      <c r="D12" s="1" t="s">
        <v>2</v>
      </c>
      <c r="E12" s="14"/>
      <c r="F12" s="10" t="s">
        <v>12</v>
      </c>
      <c r="G12" s="2">
        <f>+C13</f>
        <v>500000</v>
      </c>
      <c r="H12" s="3">
        <f>+MARZO!M7</f>
        <v>8000000</v>
      </c>
      <c r="I12" s="14" t="s">
        <v>2</v>
      </c>
      <c r="J12" s="14"/>
      <c r="L12" s="2"/>
      <c r="M12" s="3">
        <f>+MARZO!R7</f>
        <v>3374000</v>
      </c>
      <c r="N12" s="14" t="s">
        <v>2</v>
      </c>
      <c r="O12" s="14"/>
      <c r="P12" s="10" t="s">
        <v>82</v>
      </c>
      <c r="Q12" s="23">
        <f>+C26</f>
        <v>100000</v>
      </c>
      <c r="R12" s="22"/>
      <c r="S12" s="14"/>
      <c r="T12" s="14"/>
      <c r="U12" s="18" t="s">
        <v>9</v>
      </c>
      <c r="V12" s="2">
        <f>380000/1.16</f>
        <v>327586.20689655177</v>
      </c>
      <c r="W12" s="3"/>
    </row>
    <row r="13" spans="1:24">
      <c r="A13" s="10" t="s">
        <v>18</v>
      </c>
      <c r="B13" s="4">
        <v>500000</v>
      </c>
      <c r="C13" s="5">
        <f>+B3</f>
        <v>500000</v>
      </c>
      <c r="D13" s="14" t="s">
        <v>13</v>
      </c>
      <c r="E13" s="14"/>
      <c r="F13" s="10" t="s">
        <v>23</v>
      </c>
      <c r="G13" s="4">
        <f>+B5</f>
        <v>500000</v>
      </c>
      <c r="H13" s="5">
        <f>+B12</f>
        <v>1030800</v>
      </c>
      <c r="I13" s="14" t="s">
        <v>14</v>
      </c>
      <c r="J13" s="14"/>
      <c r="K13" s="18"/>
      <c r="L13" s="4"/>
      <c r="N13" s="14"/>
      <c r="O13" s="14"/>
      <c r="P13" s="18"/>
      <c r="Q13" s="4"/>
      <c r="R13" s="5">
        <f>+Q27</f>
        <v>193965.51724137925</v>
      </c>
      <c r="S13" s="14" t="s">
        <v>81</v>
      </c>
      <c r="T13" s="14"/>
      <c r="U13" s="18" t="s">
        <v>25</v>
      </c>
      <c r="V13" s="4">
        <f>380000/1.16</f>
        <v>327586.20689655177</v>
      </c>
      <c r="X13" s="14"/>
    </row>
    <row r="14" spans="1:24">
      <c r="A14" s="18" t="s">
        <v>66</v>
      </c>
      <c r="B14" s="4">
        <v>500000</v>
      </c>
      <c r="C14" s="5">
        <f>+G13</f>
        <v>500000</v>
      </c>
      <c r="D14" s="14" t="s">
        <v>22</v>
      </c>
      <c r="E14" s="14"/>
      <c r="G14" s="4"/>
      <c r="H14" s="5">
        <f>+G4</f>
        <v>1500000</v>
      </c>
      <c r="I14" s="14" t="s">
        <v>5</v>
      </c>
      <c r="J14" s="14"/>
      <c r="K14" s="18"/>
      <c r="L14" s="4"/>
      <c r="M14" s="14"/>
      <c r="N14" s="14"/>
      <c r="O14" s="14"/>
      <c r="P14" s="18"/>
      <c r="Q14" s="4"/>
      <c r="R14" s="19"/>
      <c r="S14" s="14"/>
      <c r="T14" s="14"/>
      <c r="V14" s="4"/>
      <c r="X14" s="14"/>
    </row>
    <row r="15" spans="1:24">
      <c r="A15" s="18"/>
      <c r="B15" s="6"/>
      <c r="C15" s="7">
        <f>+Q17</f>
        <v>93965.517241379246</v>
      </c>
      <c r="D15" s="14" t="s">
        <v>85</v>
      </c>
      <c r="E15" s="14"/>
      <c r="G15" s="4"/>
      <c r="H15" s="11"/>
      <c r="I15" s="14"/>
      <c r="J15" s="14"/>
      <c r="K15" s="18"/>
      <c r="L15" s="6"/>
      <c r="M15" s="7"/>
      <c r="N15" s="14"/>
      <c r="O15" s="14"/>
      <c r="P15" s="18"/>
      <c r="Q15" s="6"/>
      <c r="R15" s="7"/>
      <c r="S15" s="14"/>
      <c r="T15" s="14"/>
      <c r="U15" s="18"/>
      <c r="V15" s="6"/>
      <c r="W15" s="7"/>
      <c r="X15" s="14"/>
    </row>
    <row r="16" spans="1:24">
      <c r="A16" s="18"/>
      <c r="B16" s="8">
        <f>SUM(B12:B15)</f>
        <v>2030800</v>
      </c>
      <c r="C16" s="9">
        <f>SUM(C12:C15)</f>
        <v>4529965.5172413792</v>
      </c>
      <c r="D16" s="14"/>
      <c r="E16" s="14"/>
      <c r="G16" s="6"/>
      <c r="H16" s="7"/>
      <c r="I16" s="14"/>
      <c r="J16" s="14"/>
      <c r="K16" s="18"/>
      <c r="L16" s="8"/>
      <c r="M16" s="9">
        <f>+M12</f>
        <v>3374000</v>
      </c>
      <c r="N16" s="14"/>
      <c r="O16" s="14"/>
      <c r="P16" s="18"/>
      <c r="Q16" s="8">
        <f>SUM(Q12:Q15)</f>
        <v>100000</v>
      </c>
      <c r="R16" s="9">
        <f>SUM(R12:R15)</f>
        <v>193965.51724137925</v>
      </c>
      <c r="S16" s="14"/>
      <c r="T16" s="14"/>
      <c r="U16" s="18"/>
      <c r="V16" s="8">
        <f>SUM(V12:V15)</f>
        <v>655172.41379310354</v>
      </c>
      <c r="W16" s="9">
        <f>+V16</f>
        <v>655172.41379310354</v>
      </c>
      <c r="X16" s="14" t="s">
        <v>32</v>
      </c>
    </row>
    <row r="17" spans="1:24">
      <c r="A17" s="18"/>
      <c r="B17" s="4"/>
      <c r="C17" s="49">
        <f>+C16-B16</f>
        <v>2499165.5172413792</v>
      </c>
      <c r="D17" s="14"/>
      <c r="E17" s="14"/>
      <c r="F17" s="18"/>
      <c r="G17" s="8">
        <f>SUM(G12:G16)</f>
        <v>1000000</v>
      </c>
      <c r="H17" s="9">
        <f>SUM(H12:H16)</f>
        <v>10530800</v>
      </c>
      <c r="I17" s="14"/>
      <c r="J17" s="14"/>
      <c r="K17" s="18"/>
      <c r="L17" s="4"/>
      <c r="M17" s="51">
        <f>+M16</f>
        <v>3374000</v>
      </c>
      <c r="N17" s="14"/>
      <c r="O17" s="14"/>
      <c r="P17" s="18" t="s">
        <v>84</v>
      </c>
      <c r="Q17" s="4">
        <f>+R17</f>
        <v>93965.517241379246</v>
      </c>
      <c r="R17" s="49">
        <f>+R16-Q16</f>
        <v>93965.517241379246</v>
      </c>
      <c r="S17" s="14"/>
      <c r="T17" s="14"/>
      <c r="U17" s="18"/>
      <c r="V17" s="24"/>
      <c r="W17" s="26"/>
      <c r="X17" s="14"/>
    </row>
    <row r="18" spans="1:24">
      <c r="A18" s="18"/>
      <c r="B18" s="4"/>
      <c r="C18" s="19"/>
      <c r="D18" s="14"/>
      <c r="E18" s="14"/>
      <c r="F18" s="18"/>
      <c r="G18" s="4"/>
      <c r="H18" s="47">
        <f>+H17-G17</f>
        <v>9530800</v>
      </c>
      <c r="I18" s="14"/>
      <c r="J18" s="14"/>
      <c r="K18" s="18"/>
      <c r="L18" s="4"/>
      <c r="M18" s="14"/>
      <c r="N18" s="14"/>
      <c r="O18" s="14"/>
      <c r="P18" s="18"/>
      <c r="Q18" s="24"/>
      <c r="R18" s="25"/>
      <c r="S18" s="14"/>
      <c r="T18" s="14"/>
      <c r="U18" s="18"/>
      <c r="V18" s="24"/>
      <c r="W18" s="26"/>
      <c r="X18" s="14"/>
    </row>
    <row r="21" spans="1:24">
      <c r="A21" s="18"/>
      <c r="B21" s="71" t="s">
        <v>67</v>
      </c>
      <c r="C21" s="71"/>
      <c r="D21" s="14"/>
      <c r="E21" s="14"/>
      <c r="F21" s="18"/>
      <c r="G21" s="71" t="s">
        <v>68</v>
      </c>
      <c r="H21" s="71"/>
      <c r="I21" s="14"/>
      <c r="J21" s="14"/>
      <c r="K21" s="18"/>
      <c r="L21" s="71" t="s">
        <v>20</v>
      </c>
      <c r="M21" s="71"/>
      <c r="N21" s="14"/>
      <c r="O21" s="14"/>
      <c r="P21" s="18"/>
      <c r="Q21" s="71" t="s">
        <v>34</v>
      </c>
      <c r="R21" s="71"/>
      <c r="S21" s="14"/>
      <c r="T21" s="14"/>
      <c r="U21" s="18"/>
      <c r="V21" s="71" t="s">
        <v>64</v>
      </c>
      <c r="W21" s="71"/>
      <c r="X21" s="14"/>
    </row>
    <row r="22" spans="1:24">
      <c r="A22" s="10" t="s">
        <v>48</v>
      </c>
      <c r="B22" s="2">
        <v>100000</v>
      </c>
      <c r="C22" s="3"/>
      <c r="E22" s="14"/>
      <c r="F22" s="18" t="s">
        <v>69</v>
      </c>
      <c r="G22" s="2">
        <f>+C7/1.16</f>
        <v>21551.724137931036</v>
      </c>
      <c r="H22" s="3"/>
      <c r="J22" s="14"/>
      <c r="K22" s="10" t="s">
        <v>69</v>
      </c>
      <c r="L22" s="2">
        <f>+G22*0.16</f>
        <v>3448.275862068966</v>
      </c>
      <c r="M22" s="3"/>
      <c r="O22" s="14"/>
      <c r="P22" s="18" t="s">
        <v>33</v>
      </c>
      <c r="Q22" s="2">
        <f>+W16</f>
        <v>655172.41379310354</v>
      </c>
      <c r="R22" s="3">
        <f>+V6</f>
        <v>862068.96551724139</v>
      </c>
      <c r="S22" s="1" t="s">
        <v>30</v>
      </c>
      <c r="T22" s="14"/>
      <c r="U22" s="18" t="s">
        <v>44</v>
      </c>
      <c r="V22" s="2">
        <f>(15000/1.16)</f>
        <v>12931.034482758621</v>
      </c>
      <c r="W22" s="3"/>
    </row>
    <row r="23" spans="1:24">
      <c r="A23" s="18"/>
      <c r="B23" s="4"/>
      <c r="E23" s="14"/>
      <c r="F23" s="18"/>
      <c r="G23" s="4"/>
      <c r="I23" s="14"/>
      <c r="J23" s="14"/>
      <c r="K23" s="18" t="s">
        <v>9</v>
      </c>
      <c r="L23" s="4">
        <f>+V12*0.16</f>
        <v>52413.793103448283</v>
      </c>
      <c r="O23" s="14"/>
      <c r="P23" s="18" t="s">
        <v>78</v>
      </c>
      <c r="Q23" s="4">
        <f>+W26</f>
        <v>12931.034482758621</v>
      </c>
      <c r="T23" s="14"/>
      <c r="U23" s="18"/>
      <c r="V23" s="4"/>
      <c r="X23" s="14"/>
    </row>
    <row r="24" spans="1:24">
      <c r="A24" s="18"/>
      <c r="B24" s="4"/>
      <c r="C24" s="11"/>
      <c r="D24" s="14"/>
      <c r="E24" s="14"/>
      <c r="F24" s="18"/>
      <c r="G24" s="4"/>
      <c r="I24" s="14"/>
      <c r="J24" s="14"/>
      <c r="K24" s="18" t="s">
        <v>25</v>
      </c>
      <c r="L24" s="4">
        <f>+V13*0.16</f>
        <v>52413.793103448283</v>
      </c>
      <c r="M24" s="14"/>
      <c r="N24" s="14"/>
      <c r="O24" s="14"/>
      <c r="P24" s="18"/>
      <c r="Q24" s="4"/>
      <c r="T24" s="14"/>
      <c r="U24" s="18"/>
      <c r="V24" s="4"/>
      <c r="X24" s="14"/>
    </row>
    <row r="25" spans="1:24">
      <c r="A25" s="18"/>
      <c r="B25" s="12"/>
      <c r="C25" s="13"/>
      <c r="D25" s="14"/>
      <c r="E25" s="14"/>
      <c r="F25" s="18"/>
      <c r="G25" s="6"/>
      <c r="H25" s="7"/>
      <c r="I25" s="14"/>
      <c r="J25" s="14"/>
      <c r="K25" s="18" t="s">
        <v>44</v>
      </c>
      <c r="L25" s="6">
        <f>+V22*0.16</f>
        <v>2068.9655172413795</v>
      </c>
      <c r="M25" s="7"/>
      <c r="N25" s="14"/>
      <c r="O25" s="14"/>
      <c r="P25" s="18"/>
      <c r="Q25" s="6"/>
      <c r="R25" s="7"/>
      <c r="S25" s="14"/>
      <c r="T25" s="14"/>
      <c r="U25" s="18"/>
      <c r="V25" s="4"/>
      <c r="W25" s="11"/>
      <c r="X25" s="14"/>
    </row>
    <row r="26" spans="1:24">
      <c r="A26" s="18"/>
      <c r="B26" s="8">
        <f>SUM(B22:B25)</f>
        <v>100000</v>
      </c>
      <c r="C26" s="9">
        <f>+B26</f>
        <v>100000</v>
      </c>
      <c r="D26" s="14" t="s">
        <v>83</v>
      </c>
      <c r="E26" s="14"/>
      <c r="F26" s="18"/>
      <c r="G26" s="8">
        <f>+G22</f>
        <v>21551.724137931036</v>
      </c>
      <c r="H26" s="9"/>
      <c r="I26" s="14"/>
      <c r="J26" s="14"/>
      <c r="K26" s="18"/>
      <c r="L26" s="8">
        <f>SUM(L22:L25)</f>
        <v>110344.82758620691</v>
      </c>
      <c r="M26" s="9">
        <f>+L26</f>
        <v>110344.82758620691</v>
      </c>
      <c r="N26" s="14" t="s">
        <v>26</v>
      </c>
      <c r="O26" s="14"/>
      <c r="P26" s="18"/>
      <c r="Q26" s="6">
        <f>SUM(Q22:Q25)</f>
        <v>668103.44827586215</v>
      </c>
      <c r="R26" s="7">
        <f>SUM(R22:R25)</f>
        <v>862068.96551724139</v>
      </c>
      <c r="S26" s="14"/>
      <c r="T26" s="14"/>
      <c r="U26" s="18"/>
      <c r="V26" s="8">
        <f>SUM(V22:V25)</f>
        <v>12931.034482758621</v>
      </c>
      <c r="W26" s="9">
        <f>+V26</f>
        <v>12931.034482758621</v>
      </c>
      <c r="X26" s="14" t="s">
        <v>79</v>
      </c>
    </row>
    <row r="27" spans="1:24">
      <c r="A27" s="18"/>
      <c r="B27" s="31"/>
      <c r="C27" s="29"/>
      <c r="D27" s="14"/>
      <c r="E27" s="14"/>
      <c r="F27" s="18"/>
      <c r="G27" s="42">
        <f>+G26</f>
        <v>21551.724137931036</v>
      </c>
      <c r="I27" s="14"/>
      <c r="J27" s="14"/>
      <c r="K27" s="18"/>
      <c r="L27" s="24"/>
      <c r="M27" s="26"/>
      <c r="N27" s="14"/>
      <c r="O27" s="14"/>
      <c r="P27" s="18" t="s">
        <v>80</v>
      </c>
      <c r="Q27" s="4">
        <f>+R27</f>
        <v>193965.51724137925</v>
      </c>
      <c r="R27" s="5">
        <f>+R26-Q26</f>
        <v>193965.51724137925</v>
      </c>
      <c r="S27" s="14"/>
      <c r="T27" s="14"/>
      <c r="U27" s="18"/>
      <c r="V27" s="54"/>
      <c r="W27" s="55"/>
      <c r="X27" s="14"/>
    </row>
    <row r="28" spans="1:24">
      <c r="A28" s="18"/>
      <c r="B28" s="28"/>
      <c r="C28" s="30"/>
      <c r="D28" s="14"/>
      <c r="E28" s="14"/>
      <c r="F28" s="18"/>
      <c r="G28" s="4"/>
      <c r="I28" s="14"/>
      <c r="J28" s="14"/>
      <c r="K28" s="18"/>
      <c r="L28" s="24"/>
      <c r="M28" s="27"/>
      <c r="N28" s="14"/>
      <c r="O28" s="14"/>
      <c r="P28" s="18"/>
      <c r="Q28" s="24"/>
      <c r="R28" s="25"/>
      <c r="S28" s="14"/>
      <c r="T28" s="14"/>
      <c r="U28" s="18"/>
      <c r="V28" s="24"/>
      <c r="W28" s="26"/>
      <c r="X28" s="14"/>
    </row>
    <row r="31" spans="1:24">
      <c r="A31" s="18"/>
      <c r="B31" s="71" t="s">
        <v>76</v>
      </c>
      <c r="C31" s="71"/>
      <c r="D31" s="14"/>
      <c r="E31" s="14"/>
      <c r="F31" s="18"/>
      <c r="G31" s="71" t="s">
        <v>77</v>
      </c>
      <c r="H31" s="71"/>
      <c r="I31" s="14"/>
      <c r="J31" s="14"/>
      <c r="K31" s="18"/>
      <c r="L31" s="71"/>
      <c r="M31" s="71"/>
      <c r="N31" s="14"/>
      <c r="O31" s="14"/>
      <c r="P31" s="18"/>
      <c r="Q31" s="71"/>
      <c r="R31" s="71"/>
      <c r="S31" s="14"/>
      <c r="T31" s="14"/>
      <c r="U31" s="18"/>
      <c r="V31" s="71"/>
      <c r="W31" s="71"/>
      <c r="X31" s="14"/>
    </row>
    <row r="32" spans="1:24">
      <c r="A32" s="18"/>
      <c r="B32" s="2"/>
      <c r="C32" s="3">
        <f>+W2*0.16</f>
        <v>68965.517241379319</v>
      </c>
      <c r="D32" s="1" t="s">
        <v>19</v>
      </c>
      <c r="E32" s="14"/>
      <c r="F32" s="18"/>
      <c r="G32" s="2"/>
      <c r="H32" s="3">
        <f>+B38</f>
        <v>27586.206896551725</v>
      </c>
      <c r="I32" s="1" t="s">
        <v>28</v>
      </c>
      <c r="J32" s="14"/>
      <c r="L32" s="2"/>
      <c r="M32" s="3"/>
      <c r="N32" s="14"/>
      <c r="O32" s="14"/>
      <c r="Q32" s="2"/>
      <c r="R32" s="3"/>
      <c r="S32" s="14"/>
      <c r="T32" s="14"/>
      <c r="U32" s="18"/>
      <c r="V32" s="2"/>
      <c r="W32" s="3"/>
    </row>
    <row r="33" spans="1:24">
      <c r="A33" s="18"/>
      <c r="B33" s="4"/>
      <c r="C33" s="13">
        <f>+W3*0.16</f>
        <v>68965.517241379319</v>
      </c>
      <c r="D33" s="14" t="s">
        <v>65</v>
      </c>
      <c r="E33" s="14"/>
      <c r="F33" s="18"/>
      <c r="G33" s="4"/>
      <c r="J33" s="14"/>
      <c r="L33" s="4"/>
      <c r="M33" s="14"/>
      <c r="N33" s="14"/>
      <c r="O33" s="14"/>
      <c r="Q33" s="4"/>
      <c r="R33" s="19"/>
      <c r="S33" s="14"/>
      <c r="T33" s="14"/>
      <c r="U33" s="18"/>
      <c r="V33" s="4"/>
      <c r="X33" s="14"/>
    </row>
    <row r="34" spans="1:24">
      <c r="A34" s="18"/>
      <c r="B34" s="4"/>
      <c r="C34" s="19"/>
      <c r="D34" s="14"/>
      <c r="E34" s="14"/>
      <c r="F34" s="18"/>
      <c r="G34" s="4"/>
      <c r="I34" s="14"/>
      <c r="J34" s="14"/>
      <c r="K34" s="18"/>
      <c r="L34" s="4"/>
      <c r="M34" s="14"/>
      <c r="N34" s="14"/>
      <c r="O34" s="14"/>
      <c r="Q34" s="4"/>
      <c r="R34" s="19"/>
      <c r="S34" s="14"/>
      <c r="T34" s="14"/>
      <c r="U34" s="18"/>
      <c r="V34" s="4"/>
      <c r="X34" s="14"/>
    </row>
    <row r="35" spans="1:24">
      <c r="A35" s="18"/>
      <c r="B35" s="4"/>
      <c r="C35" s="11"/>
      <c r="D35" s="14"/>
      <c r="E35" s="14"/>
      <c r="F35" s="18"/>
      <c r="G35" s="4"/>
      <c r="H35" s="11"/>
      <c r="I35" s="14"/>
      <c r="J35" s="14"/>
      <c r="K35" s="18"/>
      <c r="L35" s="6"/>
      <c r="M35" s="7"/>
      <c r="N35" s="14"/>
      <c r="O35" s="14"/>
      <c r="Q35" s="4"/>
      <c r="R35" s="19"/>
      <c r="S35" s="14"/>
      <c r="T35" s="14"/>
      <c r="U35" s="18"/>
      <c r="V35" s="4"/>
      <c r="X35" s="14"/>
    </row>
    <row r="36" spans="1:24">
      <c r="A36" s="18"/>
      <c r="B36" s="6"/>
      <c r="C36" s="7"/>
      <c r="D36" s="14"/>
      <c r="E36" s="14"/>
      <c r="G36" s="4"/>
      <c r="H36" s="11"/>
      <c r="I36" s="14"/>
      <c r="J36" s="14"/>
      <c r="K36" s="18"/>
      <c r="L36" s="8"/>
      <c r="M36" s="9"/>
      <c r="O36" s="14"/>
      <c r="P36" s="18"/>
      <c r="Q36" s="8"/>
      <c r="R36" s="9"/>
      <c r="T36" s="14"/>
      <c r="U36" s="18"/>
      <c r="V36" s="8"/>
      <c r="W36" s="9"/>
      <c r="X36" s="14"/>
    </row>
    <row r="37" spans="1:24">
      <c r="A37" s="18" t="s">
        <v>27</v>
      </c>
      <c r="B37" s="8">
        <f>+M26</f>
        <v>110344.82758620691</v>
      </c>
      <c r="C37" s="9">
        <f>SUM(C32:C36)</f>
        <v>137931.03448275864</v>
      </c>
      <c r="D37" s="14"/>
      <c r="E37" s="14"/>
      <c r="F37" s="18"/>
      <c r="G37" s="8"/>
      <c r="H37" s="9">
        <f>SUM(H32:H36)</f>
        <v>27586.206896551725</v>
      </c>
      <c r="I37" s="14"/>
      <c r="J37" s="14"/>
      <c r="K37" s="18"/>
      <c r="L37" s="4"/>
      <c r="N37" s="14"/>
      <c r="O37" s="14"/>
      <c r="P37" s="18"/>
      <c r="Q37" s="4"/>
      <c r="S37" s="14"/>
      <c r="T37" s="14"/>
      <c r="U37" s="18"/>
      <c r="V37" s="4"/>
      <c r="X37" s="14"/>
    </row>
    <row r="38" spans="1:24">
      <c r="A38" s="18" t="s">
        <v>29</v>
      </c>
      <c r="B38" s="4">
        <f>+C38</f>
        <v>27586.206896551725</v>
      </c>
      <c r="C38" s="5">
        <f>+C37-B37</f>
        <v>27586.206896551725</v>
      </c>
      <c r="D38" s="14"/>
      <c r="E38" s="14"/>
      <c r="F38" s="18"/>
      <c r="G38" s="4"/>
      <c r="H38" s="41">
        <f>+H37</f>
        <v>27586.206896551725</v>
      </c>
      <c r="I38" s="14"/>
      <c r="J38" s="14"/>
      <c r="K38" s="18"/>
      <c r="L38" s="4"/>
      <c r="N38" s="14"/>
      <c r="O38" s="14"/>
      <c r="P38" s="18"/>
      <c r="Q38" s="4"/>
      <c r="S38" s="14"/>
      <c r="T38" s="14"/>
      <c r="U38" s="18"/>
      <c r="V38" s="4"/>
      <c r="X38" s="14"/>
    </row>
    <row r="39" spans="1:24">
      <c r="B39" s="53"/>
      <c r="C39" s="26"/>
    </row>
    <row r="41" spans="1:24">
      <c r="A41" s="18"/>
      <c r="B41" s="71"/>
      <c r="C41" s="71"/>
      <c r="D41" s="14"/>
      <c r="E41" s="14"/>
      <c r="F41" s="18"/>
      <c r="G41" s="71"/>
      <c r="H41" s="71"/>
      <c r="I41" s="14"/>
      <c r="J41" s="14"/>
      <c r="K41" s="18"/>
      <c r="L41" s="71"/>
      <c r="M41" s="71"/>
      <c r="N41" s="14"/>
      <c r="O41" s="14"/>
      <c r="P41" s="18"/>
      <c r="Q41" s="71"/>
      <c r="R41" s="71"/>
      <c r="S41" s="14"/>
      <c r="T41" s="14"/>
      <c r="U41" s="18"/>
      <c r="V41" s="71"/>
      <c r="W41" s="71"/>
      <c r="X41" s="14"/>
    </row>
    <row r="42" spans="1:24">
      <c r="A42" s="18"/>
      <c r="B42" s="2"/>
      <c r="C42" s="3"/>
      <c r="E42" s="14"/>
      <c r="G42" s="2"/>
      <c r="H42" s="3"/>
      <c r="I42" s="14"/>
      <c r="J42" s="14"/>
      <c r="L42" s="2"/>
      <c r="M42" s="3"/>
      <c r="N42" s="14"/>
      <c r="O42" s="14"/>
      <c r="P42" s="18"/>
      <c r="Q42" s="2"/>
      <c r="R42" s="3"/>
      <c r="T42" s="14"/>
      <c r="U42" s="18"/>
      <c r="V42" s="2"/>
      <c r="W42" s="3"/>
    </row>
    <row r="43" spans="1:24">
      <c r="A43" s="18"/>
      <c r="B43" s="4"/>
      <c r="C43" s="19"/>
      <c r="D43" s="14"/>
      <c r="E43" s="14"/>
      <c r="F43" s="18"/>
      <c r="G43" s="4"/>
      <c r="I43" s="14"/>
      <c r="J43" s="14"/>
      <c r="K43" s="18"/>
      <c r="L43" s="4"/>
      <c r="M43" s="14"/>
      <c r="N43" s="14"/>
      <c r="O43" s="14"/>
      <c r="P43" s="18"/>
      <c r="Q43" s="4"/>
      <c r="R43" s="19"/>
      <c r="S43" s="14"/>
      <c r="T43" s="14"/>
      <c r="U43" s="18"/>
      <c r="V43" s="4"/>
      <c r="X43" s="14"/>
    </row>
    <row r="44" spans="1:24">
      <c r="A44" s="18"/>
      <c r="B44" s="4"/>
      <c r="C44" s="19"/>
      <c r="D44" s="14"/>
      <c r="E44" s="14"/>
      <c r="F44" s="18"/>
      <c r="G44" s="4"/>
      <c r="I44" s="14"/>
      <c r="J44" s="14"/>
      <c r="K44" s="18"/>
      <c r="L44" s="4"/>
      <c r="M44" s="14"/>
      <c r="N44" s="14"/>
      <c r="O44" s="14"/>
      <c r="P44" s="18"/>
      <c r="Q44" s="4"/>
      <c r="R44" s="19"/>
      <c r="S44" s="14"/>
      <c r="T44" s="14"/>
      <c r="U44" s="18"/>
      <c r="V44" s="4"/>
      <c r="X44" s="14"/>
    </row>
    <row r="45" spans="1:24">
      <c r="A45" s="18"/>
      <c r="B45" s="6"/>
      <c r="C45" s="7"/>
      <c r="D45" s="14"/>
      <c r="E45" s="14"/>
      <c r="F45" s="18"/>
      <c r="G45" s="6"/>
      <c r="H45" s="7"/>
      <c r="I45" s="14"/>
      <c r="J45" s="14"/>
      <c r="K45" s="18"/>
      <c r="L45" s="6"/>
      <c r="M45" s="7"/>
      <c r="N45" s="14"/>
      <c r="O45" s="14"/>
      <c r="P45" s="18"/>
      <c r="Q45" s="4"/>
      <c r="R45" s="19"/>
      <c r="S45" s="14"/>
      <c r="T45" s="14"/>
      <c r="U45" s="18"/>
      <c r="V45" s="4"/>
      <c r="X45" s="14"/>
    </row>
    <row r="46" spans="1:24">
      <c r="B46" s="8"/>
      <c r="C46" s="9"/>
      <c r="D46" s="14"/>
      <c r="E46" s="14"/>
      <c r="F46" s="18"/>
      <c r="G46" s="8"/>
      <c r="H46" s="9"/>
      <c r="I46" s="14"/>
      <c r="J46" s="14"/>
      <c r="K46" s="18"/>
      <c r="L46" s="8"/>
      <c r="M46" s="9"/>
      <c r="N46" s="14"/>
      <c r="O46" s="14"/>
      <c r="P46" s="18"/>
      <c r="Q46" s="8"/>
      <c r="R46" s="9"/>
      <c r="S46" s="14"/>
      <c r="T46" s="14"/>
      <c r="U46" s="18"/>
      <c r="V46" s="8"/>
      <c r="W46" s="9"/>
      <c r="X46" s="14"/>
    </row>
    <row r="47" spans="1:24">
      <c r="A47" s="18"/>
      <c r="B47" s="4"/>
      <c r="D47" s="14"/>
      <c r="E47" s="14"/>
      <c r="F47" s="18"/>
      <c r="G47" s="4"/>
      <c r="I47" s="14"/>
      <c r="J47" s="14"/>
      <c r="K47" s="18"/>
      <c r="L47" s="4"/>
      <c r="N47" s="14"/>
      <c r="O47" s="14"/>
      <c r="P47" s="18"/>
      <c r="Q47" s="4"/>
      <c r="S47" s="14"/>
      <c r="T47" s="14"/>
      <c r="U47" s="18"/>
      <c r="V47" s="4"/>
      <c r="X47" s="14"/>
    </row>
    <row r="48" spans="1:24">
      <c r="A48" s="18"/>
      <c r="B48" s="4"/>
      <c r="D48" s="14"/>
      <c r="E48" s="14"/>
      <c r="F48" s="18"/>
      <c r="G48" s="4"/>
      <c r="I48" s="14"/>
      <c r="J48" s="14"/>
      <c r="K48" s="18"/>
      <c r="L48" s="4"/>
      <c r="M48" s="14"/>
      <c r="N48" s="14"/>
      <c r="O48" s="14"/>
      <c r="P48" s="18"/>
      <c r="Q48" s="4"/>
      <c r="R48" s="19"/>
      <c r="S48" s="14"/>
      <c r="T48" s="14"/>
      <c r="U48" s="18"/>
      <c r="V48" s="4"/>
      <c r="X48" s="14"/>
    </row>
    <row r="51" spans="2:23">
      <c r="B51" s="71"/>
      <c r="C51" s="71"/>
      <c r="D51" s="14"/>
      <c r="E51" s="14"/>
      <c r="F51" s="18"/>
      <c r="G51" s="71"/>
      <c r="H51" s="71"/>
      <c r="I51" s="14"/>
      <c r="J51" s="14"/>
      <c r="K51" s="18"/>
      <c r="L51" s="71"/>
      <c r="M51" s="71"/>
      <c r="N51" s="14"/>
      <c r="O51" s="14"/>
      <c r="P51" s="18"/>
      <c r="Q51" s="71"/>
      <c r="R51" s="71"/>
      <c r="S51" s="14"/>
      <c r="T51" s="14"/>
      <c r="U51" s="18"/>
      <c r="V51" s="71"/>
      <c r="W51" s="71"/>
    </row>
    <row r="52" spans="2:23">
      <c r="B52" s="2"/>
      <c r="C52" s="3"/>
      <c r="E52" s="14"/>
      <c r="F52" s="18"/>
      <c r="G52" s="2"/>
      <c r="H52" s="3"/>
      <c r="J52" s="14"/>
      <c r="L52" s="2"/>
      <c r="M52" s="3"/>
      <c r="O52" s="14"/>
      <c r="P52" s="18"/>
      <c r="Q52" s="2"/>
      <c r="R52" s="3"/>
      <c r="T52" s="14"/>
      <c r="U52" s="18"/>
      <c r="V52" s="2"/>
      <c r="W52" s="3"/>
    </row>
    <row r="53" spans="2:23">
      <c r="B53" s="4"/>
      <c r="C53" s="19"/>
      <c r="D53" s="14"/>
      <c r="E53" s="14"/>
      <c r="F53" s="18"/>
      <c r="G53" s="4"/>
      <c r="I53" s="14"/>
      <c r="J53" s="14"/>
      <c r="L53" s="4"/>
      <c r="O53" s="14"/>
      <c r="P53" s="18"/>
      <c r="Q53" s="4"/>
      <c r="R53" s="19"/>
      <c r="S53" s="14"/>
      <c r="T53" s="14"/>
      <c r="U53" s="18"/>
      <c r="V53" s="4"/>
    </row>
    <row r="54" spans="2:23">
      <c r="B54" s="4"/>
      <c r="C54" s="19"/>
      <c r="D54" s="14"/>
      <c r="E54" s="14"/>
      <c r="F54" s="18"/>
      <c r="G54" s="4"/>
      <c r="I54" s="14"/>
      <c r="J54" s="14"/>
      <c r="K54" s="18"/>
      <c r="L54" s="4"/>
      <c r="M54" s="14"/>
      <c r="N54" s="14"/>
      <c r="O54" s="14"/>
      <c r="P54" s="18"/>
      <c r="Q54" s="4"/>
      <c r="R54" s="19"/>
      <c r="S54" s="14"/>
      <c r="T54" s="14"/>
      <c r="U54" s="18"/>
      <c r="V54" s="4"/>
    </row>
    <row r="55" spans="2:23">
      <c r="B55" s="6"/>
      <c r="C55" s="7"/>
      <c r="D55" s="14"/>
      <c r="E55" s="14"/>
      <c r="F55" s="18"/>
      <c r="G55" s="6"/>
      <c r="H55" s="7"/>
      <c r="I55" s="14"/>
      <c r="J55" s="14"/>
      <c r="K55" s="18"/>
      <c r="L55" s="6"/>
      <c r="M55" s="7"/>
      <c r="N55" s="14"/>
      <c r="O55" s="14"/>
      <c r="P55" s="18"/>
      <c r="Q55" s="4"/>
      <c r="R55" s="19"/>
      <c r="S55" s="14"/>
      <c r="T55" s="14"/>
      <c r="U55" s="18"/>
      <c r="V55" s="4"/>
    </row>
    <row r="56" spans="2:23">
      <c r="B56" s="8"/>
      <c r="C56" s="9"/>
      <c r="D56" s="14"/>
      <c r="E56" s="14"/>
      <c r="F56" s="18"/>
      <c r="G56" s="8"/>
      <c r="H56" s="9"/>
      <c r="I56" s="14"/>
      <c r="J56" s="14"/>
      <c r="K56" s="18"/>
      <c r="L56" s="8"/>
      <c r="M56" s="9"/>
      <c r="N56" s="14"/>
      <c r="O56" s="14"/>
      <c r="P56" s="18"/>
      <c r="Q56" s="8"/>
      <c r="R56" s="9"/>
      <c r="S56" s="14"/>
      <c r="T56" s="14"/>
      <c r="U56" s="18"/>
      <c r="V56" s="8"/>
      <c r="W56" s="9"/>
    </row>
    <row r="57" spans="2:23">
      <c r="B57" s="4"/>
      <c r="D57" s="14"/>
      <c r="E57" s="14"/>
      <c r="F57" s="18"/>
      <c r="G57" s="4"/>
      <c r="I57" s="14"/>
      <c r="J57" s="14"/>
      <c r="L57" s="4"/>
      <c r="N57" s="14"/>
      <c r="O57" s="14"/>
      <c r="P57" s="18"/>
      <c r="Q57" s="4"/>
      <c r="S57" s="14"/>
      <c r="T57" s="14"/>
      <c r="U57" s="18"/>
      <c r="V57" s="4"/>
    </row>
    <row r="58" spans="2:23">
      <c r="B58" s="4"/>
      <c r="C58" s="19"/>
      <c r="D58" s="14"/>
      <c r="E58" s="14"/>
      <c r="F58" s="18"/>
      <c r="G58" s="4"/>
      <c r="I58" s="14"/>
      <c r="J58" s="14"/>
      <c r="K58" s="18"/>
      <c r="L58" s="4"/>
      <c r="N58" s="14"/>
      <c r="O58" s="14"/>
      <c r="P58" s="18"/>
      <c r="Q58" s="4"/>
      <c r="R58" s="19"/>
      <c r="S58" s="14"/>
      <c r="T58" s="14"/>
      <c r="U58" s="18"/>
      <c r="V58" s="4"/>
    </row>
  </sheetData>
  <sheetProtection selectLockedCells="1" selectUnlockedCells="1"/>
  <mergeCells count="30">
    <mergeCell ref="B41:C41"/>
    <mergeCell ref="G41:H41"/>
    <mergeCell ref="L41:M41"/>
    <mergeCell ref="Q41:R41"/>
    <mergeCell ref="V41:W41"/>
    <mergeCell ref="B51:C51"/>
    <mergeCell ref="G51:H51"/>
    <mergeCell ref="L51:M51"/>
    <mergeCell ref="Q51:R51"/>
    <mergeCell ref="V51:W51"/>
    <mergeCell ref="B21:C21"/>
    <mergeCell ref="G21:H21"/>
    <mergeCell ref="L21:M21"/>
    <mergeCell ref="Q21:R21"/>
    <mergeCell ref="V21:W21"/>
    <mergeCell ref="B31:C31"/>
    <mergeCell ref="G31:H31"/>
    <mergeCell ref="L31:M31"/>
    <mergeCell ref="Q31:R31"/>
    <mergeCell ref="V31:W31"/>
    <mergeCell ref="B1:C1"/>
    <mergeCell ref="G1:H1"/>
    <mergeCell ref="L1:M1"/>
    <mergeCell ref="Q1:R1"/>
    <mergeCell ref="V1:W1"/>
    <mergeCell ref="B11:C11"/>
    <mergeCell ref="G11:H11"/>
    <mergeCell ref="L11:M11"/>
    <mergeCell ref="Q11:R11"/>
    <mergeCell ref="V11:W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1"/>
  <sheetViews>
    <sheetView topLeftCell="A4" workbookViewId="0">
      <selection activeCell="D15" sqref="D15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6" width="14.5703125" style="14" customWidth="1"/>
    <col min="7" max="7" width="14.28515625" style="14" customWidth="1"/>
    <col min="8" max="16384" width="11.42578125" style="14"/>
  </cols>
  <sheetData>
    <row r="2" spans="2:7">
      <c r="B2" s="72" t="s">
        <v>54</v>
      </c>
      <c r="C2" s="73"/>
      <c r="D2" s="73"/>
      <c r="E2" s="73"/>
      <c r="F2" s="73"/>
      <c r="G2" s="74"/>
    </row>
    <row r="3" spans="2:7">
      <c r="B3" s="75"/>
      <c r="C3" s="76"/>
      <c r="D3" s="76"/>
      <c r="E3" s="76"/>
      <c r="F3" s="76"/>
      <c r="G3" s="77"/>
    </row>
    <row r="4" spans="2:7" ht="18.75">
      <c r="B4" s="82" t="s">
        <v>11</v>
      </c>
      <c r="C4" s="82"/>
      <c r="D4" s="78" t="s">
        <v>55</v>
      </c>
      <c r="E4" s="79"/>
      <c r="F4" s="79"/>
      <c r="G4" s="80" t="s">
        <v>16</v>
      </c>
    </row>
    <row r="5" spans="2:7" ht="47.25">
      <c r="B5" s="82"/>
      <c r="C5" s="82"/>
      <c r="D5" s="32" t="s">
        <v>74</v>
      </c>
      <c r="E5" s="32" t="s">
        <v>72</v>
      </c>
      <c r="F5" s="33" t="s">
        <v>73</v>
      </c>
      <c r="G5" s="81"/>
    </row>
    <row r="6" spans="2:7" ht="18.75">
      <c r="B6" s="35" t="s">
        <v>59</v>
      </c>
      <c r="C6" s="36"/>
      <c r="D6" s="32"/>
      <c r="E6" s="32"/>
      <c r="F6" s="33"/>
      <c r="G6" s="34"/>
    </row>
    <row r="7" spans="2:7">
      <c r="B7" s="20" t="s">
        <v>60</v>
      </c>
      <c r="C7" s="16"/>
      <c r="D7" s="17">
        <f>+ABRIL!B9</f>
        <v>2505200</v>
      </c>
      <c r="E7" s="17">
        <f>+ABRIL!G8</f>
        <v>8530800</v>
      </c>
      <c r="F7" s="17">
        <f>+ABRIL!L7</f>
        <v>3374000</v>
      </c>
      <c r="G7" s="17">
        <f>+D7+E7+F7</f>
        <v>14410000</v>
      </c>
    </row>
    <row r="8" spans="2:7">
      <c r="B8" s="20" t="str">
        <f>+MARZO!Q11</f>
        <v>INVERSIONES REST TEM</v>
      </c>
      <c r="C8" s="16"/>
      <c r="D8" s="17">
        <v>0</v>
      </c>
      <c r="E8" s="17">
        <f>+MARZO!Q17</f>
        <v>1000000</v>
      </c>
      <c r="F8" s="17">
        <v>0</v>
      </c>
      <c r="G8" s="17">
        <f>+D8+E8+F8</f>
        <v>1000000</v>
      </c>
    </row>
    <row r="9" spans="2:7" ht="15.75" thickBot="1">
      <c r="B9" s="20" t="str">
        <f>+ABRIL!G21</f>
        <v>EQUIPO DE OFICINA</v>
      </c>
      <c r="C9" s="16"/>
      <c r="D9" s="39">
        <v>21552</v>
      </c>
      <c r="E9" s="39">
        <v>0</v>
      </c>
      <c r="F9" s="39">
        <v>0</v>
      </c>
      <c r="G9" s="39">
        <f t="shared" ref="G9" si="0">+D9+E9+F9</f>
        <v>21552</v>
      </c>
    </row>
    <row r="10" spans="2:7">
      <c r="B10" s="37" t="s">
        <v>61</v>
      </c>
      <c r="C10" s="16"/>
      <c r="D10" s="38">
        <f>+D7+D8+D9</f>
        <v>2526752</v>
      </c>
      <c r="E10" s="38">
        <f>+E7+E8+E9</f>
        <v>9530800</v>
      </c>
      <c r="F10" s="38">
        <f t="shared" ref="F10:G10" si="1">+F7+F8+F9</f>
        <v>3374000</v>
      </c>
      <c r="G10" s="38">
        <f t="shared" si="1"/>
        <v>15431552</v>
      </c>
    </row>
    <row r="11" spans="2:7" ht="15.75" thickBot="1">
      <c r="B11" s="20"/>
      <c r="C11" s="8"/>
      <c r="D11" s="39"/>
      <c r="E11" s="39"/>
      <c r="F11" s="39"/>
      <c r="G11" s="39"/>
    </row>
    <row r="12" spans="2:7">
      <c r="B12" s="37" t="s">
        <v>71</v>
      </c>
      <c r="C12" s="16"/>
      <c r="D12" s="38">
        <f>+ABRIL!H38</f>
        <v>27586.206896551725</v>
      </c>
      <c r="E12" s="38">
        <v>0</v>
      </c>
      <c r="F12" s="38">
        <v>0</v>
      </c>
      <c r="G12" s="38">
        <f>+D12+E12+F12</f>
        <v>27586.206896551725</v>
      </c>
    </row>
    <row r="13" spans="2:7">
      <c r="B13" s="15"/>
      <c r="C13" s="8"/>
      <c r="D13" s="17"/>
      <c r="E13" s="17"/>
      <c r="F13" s="17"/>
      <c r="G13" s="17"/>
    </row>
    <row r="14" spans="2:7" ht="18.75">
      <c r="B14" s="35" t="s">
        <v>55</v>
      </c>
      <c r="C14" s="8"/>
      <c r="D14" s="17"/>
      <c r="E14" s="17"/>
      <c r="F14" s="17"/>
      <c r="G14" s="17"/>
    </row>
    <row r="15" spans="2:7">
      <c r="B15" s="20" t="str">
        <f>+MARZO!G21</f>
        <v>RENDIMIENTO DISTR</v>
      </c>
      <c r="C15" s="8"/>
      <c r="D15" s="17">
        <v>0</v>
      </c>
      <c r="E15" s="17">
        <v>0</v>
      </c>
      <c r="F15" s="17">
        <v>0</v>
      </c>
      <c r="G15" s="17">
        <f>+D15+E15+F15</f>
        <v>0</v>
      </c>
    </row>
    <row r="16" spans="2:7" ht="15.75" thickBot="1">
      <c r="B16" s="20"/>
      <c r="C16" s="8"/>
      <c r="D16" s="39"/>
      <c r="E16" s="39"/>
      <c r="F16" s="39"/>
      <c r="G16" s="39"/>
    </row>
    <row r="17" spans="2:8">
      <c r="B17" s="91" t="s">
        <v>63</v>
      </c>
      <c r="C17" s="92"/>
      <c r="D17" s="83">
        <f>+D10-D12-D15</f>
        <v>2499165.7931034481</v>
      </c>
      <c r="E17" s="95">
        <f>+E10+E12+E15</f>
        <v>9530800</v>
      </c>
      <c r="F17" s="87">
        <f>+F10+F12+F15</f>
        <v>3374000</v>
      </c>
      <c r="G17" s="89">
        <f>+G10-G12-G15</f>
        <v>15403965.793103449</v>
      </c>
    </row>
    <row r="18" spans="2:8">
      <c r="B18" s="93"/>
      <c r="C18" s="94"/>
      <c r="D18" s="84"/>
      <c r="E18" s="96"/>
      <c r="F18" s="88"/>
      <c r="G18" s="90"/>
      <c r="H18" s="1"/>
    </row>
    <row r="19" spans="2:8">
      <c r="G19" s="1"/>
    </row>
    <row r="20" spans="2:8">
      <c r="D20" s="1"/>
    </row>
    <row r="21" spans="2:8">
      <c r="D21" s="40"/>
      <c r="E21" s="21"/>
      <c r="F21" s="44"/>
    </row>
  </sheetData>
  <sheetProtection selectLockedCells="1" selectUnlockedCells="1"/>
  <mergeCells count="9">
    <mergeCell ref="B2:G3"/>
    <mergeCell ref="B4:C5"/>
    <mergeCell ref="D4:F4"/>
    <mergeCell ref="G4:G5"/>
    <mergeCell ref="B17:C18"/>
    <mergeCell ref="D17:D18"/>
    <mergeCell ref="E17:E18"/>
    <mergeCell ref="F17:F18"/>
    <mergeCell ref="G17:G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1"/>
  <sheetViews>
    <sheetView topLeftCell="A13" zoomScaleNormal="100" workbookViewId="0">
      <selection activeCell="H25" sqref="H25"/>
    </sheetView>
  </sheetViews>
  <sheetFormatPr baseColWidth="10" defaultRowHeight="15"/>
  <cols>
    <col min="1" max="1" width="5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71" t="str">
        <f>+ABRIL!B1</f>
        <v>BANCOS NO RESTR</v>
      </c>
      <c r="C1" s="71"/>
      <c r="D1" s="14"/>
      <c r="E1" s="14"/>
      <c r="F1" s="18"/>
      <c r="G1" s="71" t="str">
        <f>+ABRIL!G1</f>
        <v>BANCOS RESTR TEM</v>
      </c>
      <c r="H1" s="71"/>
      <c r="I1" s="14"/>
      <c r="J1" s="14"/>
      <c r="K1" s="18"/>
      <c r="L1" s="71" t="str">
        <f>+ABRIL!L1</f>
        <v>BANCOS RESTR PERM</v>
      </c>
      <c r="M1" s="71"/>
      <c r="N1" s="14"/>
      <c r="O1" s="14"/>
      <c r="P1" s="18"/>
      <c r="Q1" s="71" t="str">
        <f>+ABRIL!Q1</f>
        <v>INVERSIONES REST TEM</v>
      </c>
      <c r="R1" s="71"/>
      <c r="S1" s="14"/>
      <c r="T1" s="14"/>
      <c r="U1" s="18"/>
      <c r="V1" s="71" t="str">
        <f>+ABRIL!G21</f>
        <v>EQUIPO DE OFICINA</v>
      </c>
      <c r="W1" s="71"/>
      <c r="X1" s="14"/>
    </row>
    <row r="2" spans="1:24">
      <c r="A2" s="10" t="s">
        <v>1</v>
      </c>
      <c r="B2" s="2">
        <f>+ABRIL!B9</f>
        <v>2505200</v>
      </c>
      <c r="C2" s="3">
        <v>100000</v>
      </c>
      <c r="D2" s="1" t="s">
        <v>10</v>
      </c>
      <c r="E2" s="14"/>
      <c r="F2" s="10" t="s">
        <v>1</v>
      </c>
      <c r="G2" s="2">
        <f>+ABRIL!G8</f>
        <v>8530800</v>
      </c>
      <c r="H2" s="3">
        <f>+C15</f>
        <v>500000</v>
      </c>
      <c r="I2" s="1" t="s">
        <v>22</v>
      </c>
      <c r="J2" s="14"/>
      <c r="K2" s="10" t="s">
        <v>1</v>
      </c>
      <c r="L2" s="2">
        <f>+ABRIL!L7</f>
        <v>3374000</v>
      </c>
      <c r="M2" s="3"/>
      <c r="O2" s="14"/>
      <c r="P2" s="10" t="str">
        <f>+K2</f>
        <v>SI)</v>
      </c>
      <c r="Q2" s="2">
        <f>+ABRIL!Q7</f>
        <v>1000000</v>
      </c>
      <c r="R2" s="3"/>
      <c r="S2" s="14"/>
      <c r="T2" s="14"/>
      <c r="U2" s="10" t="str">
        <f>+P2</f>
        <v>SI)</v>
      </c>
      <c r="V2" s="2">
        <f>+ABRIL!G27</f>
        <v>21551.724137931036</v>
      </c>
      <c r="W2" s="3"/>
    </row>
    <row r="3" spans="1:24">
      <c r="A3" s="18" t="s">
        <v>15</v>
      </c>
      <c r="B3" s="4">
        <v>30000</v>
      </c>
      <c r="C3" s="5">
        <v>500000</v>
      </c>
      <c r="D3" s="14" t="s">
        <v>24</v>
      </c>
      <c r="E3" s="14"/>
      <c r="F3" s="18" t="s">
        <v>3</v>
      </c>
      <c r="G3" s="4">
        <v>30000</v>
      </c>
      <c r="H3" s="5">
        <f>+G3</f>
        <v>30000</v>
      </c>
      <c r="I3" s="14" t="s">
        <v>14</v>
      </c>
      <c r="J3" s="14"/>
      <c r="K3" s="10" t="s">
        <v>111</v>
      </c>
      <c r="L3" s="4">
        <f>+C7</f>
        <v>157601.94022988511</v>
      </c>
      <c r="N3" s="14"/>
      <c r="O3" s="14"/>
      <c r="P3" s="18" t="s">
        <v>87</v>
      </c>
      <c r="Q3" s="4">
        <f>+C28</f>
        <v>22331</v>
      </c>
      <c r="S3" s="14"/>
      <c r="T3" s="14"/>
      <c r="V3" s="4"/>
      <c r="W3" s="13"/>
      <c r="X3" s="14"/>
    </row>
    <row r="4" spans="1:24">
      <c r="A4" s="18" t="s">
        <v>90</v>
      </c>
      <c r="B4" s="4">
        <v>50000</v>
      </c>
      <c r="C4" s="5">
        <f>+Q14</f>
        <v>27586.206896551725</v>
      </c>
      <c r="D4" s="14" t="s">
        <v>43</v>
      </c>
      <c r="E4" s="14"/>
      <c r="F4" s="18" t="s">
        <v>6</v>
      </c>
      <c r="G4" s="4">
        <v>50000</v>
      </c>
      <c r="H4" s="5">
        <f>+G4</f>
        <v>50000</v>
      </c>
      <c r="I4" s="1" t="s">
        <v>89</v>
      </c>
      <c r="J4" s="14"/>
      <c r="K4" s="18"/>
      <c r="L4" s="4"/>
      <c r="M4" s="1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4">
      <c r="A5" s="18" t="s">
        <v>12</v>
      </c>
      <c r="B5" s="4">
        <v>45700</v>
      </c>
      <c r="C5" s="11">
        <f>+B35</f>
        <v>40000</v>
      </c>
      <c r="D5" s="14" t="s">
        <v>70</v>
      </c>
      <c r="E5" s="14"/>
      <c r="F5" s="18" t="s">
        <v>8</v>
      </c>
      <c r="G5" s="4">
        <v>45700</v>
      </c>
      <c r="H5" s="11">
        <f>+G5</f>
        <v>45700</v>
      </c>
      <c r="I5" s="1" t="s">
        <v>13</v>
      </c>
      <c r="J5" s="14"/>
      <c r="K5" s="18"/>
      <c r="L5" s="6"/>
      <c r="M5" s="7"/>
      <c r="N5" s="14"/>
      <c r="O5" s="14"/>
      <c r="P5" s="18"/>
      <c r="Q5" s="6"/>
      <c r="R5" s="7"/>
      <c r="S5" s="14"/>
      <c r="T5" s="14"/>
      <c r="U5" s="18"/>
      <c r="V5" s="6"/>
      <c r="W5" s="7"/>
      <c r="X5" s="14"/>
    </row>
    <row r="6" spans="1:24">
      <c r="A6" s="18" t="s">
        <v>23</v>
      </c>
      <c r="B6" s="4">
        <f>+G14</f>
        <v>500000</v>
      </c>
      <c r="C6" s="11">
        <v>800000</v>
      </c>
      <c r="D6" s="14" t="s">
        <v>97</v>
      </c>
      <c r="E6" s="14"/>
      <c r="F6" s="10" t="s">
        <v>91</v>
      </c>
      <c r="G6" s="6">
        <v>800000</v>
      </c>
      <c r="H6" s="7">
        <f>+G6</f>
        <v>800000</v>
      </c>
      <c r="I6" s="1" t="s">
        <v>93</v>
      </c>
      <c r="J6" s="14"/>
      <c r="K6" s="18"/>
      <c r="L6" s="8">
        <f>SUM(L2:L5)</f>
        <v>3531601.9402298853</v>
      </c>
      <c r="M6" s="9"/>
      <c r="N6" s="14"/>
      <c r="O6" s="14"/>
      <c r="P6" s="18"/>
      <c r="Q6" s="8">
        <f>SUM(Q2:Q5)</f>
        <v>1022331</v>
      </c>
      <c r="R6" s="9"/>
      <c r="S6" s="14"/>
      <c r="T6" s="14"/>
      <c r="U6" s="18"/>
      <c r="V6" s="6">
        <f>+V2</f>
        <v>21551.724137931036</v>
      </c>
      <c r="W6" s="7"/>
      <c r="X6" s="14"/>
    </row>
    <row r="7" spans="1:24">
      <c r="A7" s="18" t="s">
        <v>25</v>
      </c>
      <c r="B7" s="4">
        <v>120000</v>
      </c>
      <c r="C7" s="11">
        <f>+M15</f>
        <v>157601.94022988511</v>
      </c>
      <c r="D7" s="14" t="s">
        <v>110</v>
      </c>
      <c r="E7" s="14"/>
      <c r="F7" s="18"/>
      <c r="G7" s="8">
        <f>SUM(G2:G6)</f>
        <v>9456500</v>
      </c>
      <c r="H7" s="9">
        <f>SUM(H2:H6)</f>
        <v>1425700</v>
      </c>
      <c r="I7" s="14"/>
      <c r="J7" s="14"/>
      <c r="K7" s="18"/>
      <c r="L7" s="4">
        <f>+L6</f>
        <v>3531601.9402298853</v>
      </c>
      <c r="N7" s="14"/>
      <c r="O7" s="14"/>
      <c r="P7" s="18"/>
      <c r="Q7" s="4">
        <f>+Q6</f>
        <v>1022331</v>
      </c>
      <c r="S7" s="14"/>
      <c r="T7" s="14"/>
      <c r="U7" s="18"/>
      <c r="V7" s="42">
        <f>+V6</f>
        <v>21551.724137931036</v>
      </c>
      <c r="X7" s="14"/>
    </row>
    <row r="8" spans="1:24">
      <c r="A8" s="18" t="s">
        <v>94</v>
      </c>
      <c r="B8" s="4">
        <v>800000</v>
      </c>
      <c r="C8" s="11"/>
      <c r="D8" s="14"/>
      <c r="E8" s="14"/>
      <c r="F8" s="18"/>
      <c r="G8" s="4">
        <f>+G7-H7</f>
        <v>8030800</v>
      </c>
      <c r="H8" s="11"/>
      <c r="I8" s="14"/>
      <c r="J8" s="14"/>
      <c r="K8" s="18"/>
      <c r="L8" s="4"/>
      <c r="N8" s="14"/>
      <c r="O8" s="14"/>
      <c r="P8" s="18"/>
      <c r="Q8" s="4"/>
      <c r="S8" s="14"/>
      <c r="T8" s="14"/>
      <c r="U8" s="18"/>
      <c r="V8" s="4"/>
      <c r="X8" s="14"/>
    </row>
    <row r="9" spans="1:24">
      <c r="A9" s="18" t="s">
        <v>98</v>
      </c>
      <c r="B9" s="4">
        <v>230000</v>
      </c>
      <c r="C9" s="11"/>
      <c r="D9" s="14"/>
      <c r="E9" s="14"/>
      <c r="F9" s="18"/>
      <c r="G9" s="4"/>
      <c r="H9" s="11"/>
      <c r="I9" s="14"/>
      <c r="J9" s="14"/>
      <c r="K9" s="18"/>
      <c r="L9" s="4"/>
      <c r="N9" s="14"/>
      <c r="O9" s="14"/>
      <c r="P9" s="18"/>
      <c r="Q9" s="4"/>
      <c r="S9" s="14"/>
      <c r="T9" s="14"/>
      <c r="U9" s="18"/>
      <c r="V9" s="4"/>
      <c r="X9" s="14"/>
    </row>
    <row r="10" spans="1:24">
      <c r="A10" s="18"/>
      <c r="B10" s="8">
        <f>SUM(B2:B9)</f>
        <v>4280900</v>
      </c>
      <c r="C10" s="9">
        <f>SUM(C2:C9)</f>
        <v>1625188.1471264369</v>
      </c>
      <c r="D10" s="14"/>
      <c r="E10" s="14"/>
      <c r="F10" s="18"/>
      <c r="G10" s="4"/>
      <c r="I10" s="14"/>
      <c r="J10" s="14"/>
      <c r="K10" s="18"/>
      <c r="L10" s="4"/>
      <c r="M10" s="14"/>
      <c r="N10" s="14"/>
      <c r="O10" s="14"/>
      <c r="P10" s="18"/>
      <c r="Q10" s="4"/>
      <c r="R10" s="19"/>
      <c r="S10" s="14"/>
      <c r="T10" s="14"/>
      <c r="U10" s="18"/>
      <c r="V10" s="4"/>
      <c r="X10" s="14"/>
    </row>
    <row r="11" spans="1:24">
      <c r="B11" s="65">
        <f>+B10-C10</f>
        <v>2655711.8528735628</v>
      </c>
      <c r="C11" s="22"/>
    </row>
    <row r="13" spans="1:24">
      <c r="A13" s="18"/>
      <c r="B13" s="71" t="str">
        <f>+ABRIL!B11</f>
        <v>PATRIMONIO NO RESTR</v>
      </c>
      <c r="C13" s="71"/>
      <c r="D13" s="14"/>
      <c r="E13" s="14"/>
      <c r="F13" s="18"/>
      <c r="G13" s="71" t="str">
        <f>+ABRIL!G11</f>
        <v>PATRIMONIO REST TEM</v>
      </c>
      <c r="H13" s="71"/>
      <c r="I13" s="14"/>
      <c r="J13" s="14"/>
      <c r="K13" s="18"/>
      <c r="L13" s="71" t="str">
        <f>+ABRIL!L11</f>
        <v>PATRIMONIO REST PERM</v>
      </c>
      <c r="M13" s="71"/>
      <c r="N13" s="14"/>
      <c r="O13" s="14"/>
      <c r="P13" s="18"/>
      <c r="Q13" s="71" t="str">
        <f>+ABRIL!G31</f>
        <v>IVA POR PAGAR</v>
      </c>
      <c r="R13" s="71"/>
      <c r="S13" s="14"/>
      <c r="T13" s="14"/>
      <c r="U13" s="18"/>
      <c r="V13" s="71" t="s">
        <v>67</v>
      </c>
      <c r="W13" s="71"/>
      <c r="X13" s="14"/>
    </row>
    <row r="14" spans="1:24">
      <c r="A14" s="10" t="s">
        <v>100</v>
      </c>
      <c r="B14" s="2">
        <v>800000</v>
      </c>
      <c r="C14" s="3">
        <f>+ABRIL!C17</f>
        <v>2499165.5172413792</v>
      </c>
      <c r="D14" s="1" t="s">
        <v>2</v>
      </c>
      <c r="E14" s="14"/>
      <c r="F14" s="10" t="s">
        <v>17</v>
      </c>
      <c r="G14" s="2">
        <v>500000</v>
      </c>
      <c r="H14" s="3">
        <f>+ABRIL!H18</f>
        <v>9530800</v>
      </c>
      <c r="I14" s="1" t="s">
        <v>2</v>
      </c>
      <c r="J14" s="14"/>
      <c r="L14" s="2"/>
      <c r="M14" s="3">
        <f>+ABRIL!M17</f>
        <v>3374000</v>
      </c>
      <c r="N14" s="1" t="s">
        <v>2</v>
      </c>
      <c r="O14" s="14"/>
      <c r="P14" s="10" t="s">
        <v>44</v>
      </c>
      <c r="Q14" s="23">
        <f>+R14</f>
        <v>27586.206896551725</v>
      </c>
      <c r="R14" s="22">
        <f>+ABRIL!H38</f>
        <v>27586.206896551725</v>
      </c>
      <c r="S14" s="14" t="s">
        <v>2</v>
      </c>
      <c r="T14" s="14"/>
      <c r="U14" s="18" t="s">
        <v>9</v>
      </c>
      <c r="V14" s="2">
        <v>100000</v>
      </c>
      <c r="W14" s="3"/>
    </row>
    <row r="15" spans="1:24">
      <c r="A15" s="10" t="s">
        <v>66</v>
      </c>
      <c r="B15" s="4">
        <f>+C15</f>
        <v>500000</v>
      </c>
      <c r="C15" s="5">
        <f>+G14</f>
        <v>500000</v>
      </c>
      <c r="D15" s="14" t="s">
        <v>21</v>
      </c>
      <c r="E15" s="14"/>
      <c r="F15" s="10" t="s">
        <v>96</v>
      </c>
      <c r="G15" s="4">
        <f>+H15</f>
        <v>800000</v>
      </c>
      <c r="H15" s="5">
        <v>800000</v>
      </c>
      <c r="I15" s="14" t="s">
        <v>92</v>
      </c>
      <c r="J15" s="14"/>
      <c r="K15" s="18"/>
      <c r="L15" s="4"/>
      <c r="M15" s="5">
        <f>+V39</f>
        <v>157601.94022988511</v>
      </c>
      <c r="N15" s="14" t="s">
        <v>109</v>
      </c>
      <c r="O15" s="14"/>
      <c r="P15" s="18"/>
      <c r="Q15" s="4"/>
      <c r="R15" s="5">
        <f>+G30</f>
        <v>60096.551724137942</v>
      </c>
      <c r="S15" s="14" t="s">
        <v>28</v>
      </c>
      <c r="T15" s="14"/>
      <c r="U15" s="18"/>
      <c r="V15" s="4"/>
      <c r="X15" s="14"/>
    </row>
    <row r="16" spans="1:24">
      <c r="A16" s="18"/>
      <c r="B16" s="4"/>
      <c r="C16" s="5">
        <f>+G15</f>
        <v>800000</v>
      </c>
      <c r="D16" s="14" t="s">
        <v>95</v>
      </c>
      <c r="E16" s="14"/>
      <c r="G16" s="4"/>
      <c r="H16" s="5">
        <f>+B17</f>
        <v>22331</v>
      </c>
      <c r="I16" s="14" t="s">
        <v>113</v>
      </c>
      <c r="J16" s="14"/>
      <c r="K16" s="18"/>
      <c r="L16" s="4"/>
      <c r="M16" s="14"/>
      <c r="N16" s="14"/>
      <c r="O16" s="14"/>
      <c r="P16" s="18"/>
      <c r="Q16" s="4"/>
      <c r="R16" s="19"/>
      <c r="S16" s="14"/>
      <c r="T16" s="14"/>
      <c r="V16" s="4"/>
      <c r="X16" s="14"/>
    </row>
    <row r="17" spans="1:24">
      <c r="A17" s="18" t="s">
        <v>112</v>
      </c>
      <c r="B17" s="6">
        <f>+C28</f>
        <v>22331</v>
      </c>
      <c r="C17" s="7">
        <f>+Q40</f>
        <v>136402.91034482763</v>
      </c>
      <c r="D17" s="14" t="s">
        <v>108</v>
      </c>
      <c r="E17" s="14"/>
      <c r="G17" s="4"/>
      <c r="H17" s="11"/>
      <c r="I17" s="14"/>
      <c r="J17" s="14"/>
      <c r="K17" s="18"/>
      <c r="L17" s="6"/>
      <c r="M17" s="7"/>
      <c r="N17" s="14"/>
      <c r="O17" s="14"/>
      <c r="P17" s="18"/>
      <c r="Q17" s="6"/>
      <c r="R17" s="7"/>
      <c r="S17" s="14"/>
      <c r="T17" s="14"/>
      <c r="U17" s="18"/>
      <c r="V17" s="6"/>
      <c r="W17" s="7"/>
      <c r="X17" s="14"/>
    </row>
    <row r="18" spans="1:24">
      <c r="A18" s="18"/>
      <c r="B18" s="8">
        <f>SUM(B14:B17)</f>
        <v>1322331</v>
      </c>
      <c r="C18" s="9">
        <f>SUM(C14:C17)</f>
        <v>3935568.4275862067</v>
      </c>
      <c r="D18" s="14"/>
      <c r="E18" s="14"/>
      <c r="G18" s="6"/>
      <c r="H18" s="7"/>
      <c r="I18" s="14"/>
      <c r="J18" s="14"/>
      <c r="K18" s="18"/>
      <c r="L18" s="8"/>
      <c r="M18" s="9">
        <f>SUM(M14:M17)</f>
        <v>3531601.9402298853</v>
      </c>
      <c r="N18" s="14"/>
      <c r="O18" s="14"/>
      <c r="P18" s="18"/>
      <c r="Q18" s="8">
        <f>SUM(Q14:Q17)</f>
        <v>27586.206896551725</v>
      </c>
      <c r="R18" s="9">
        <f>SUM(R14:R17)</f>
        <v>87682.758620689667</v>
      </c>
      <c r="S18" s="14"/>
      <c r="T18" s="14"/>
      <c r="U18" s="18"/>
      <c r="V18" s="8">
        <f>+V14</f>
        <v>100000</v>
      </c>
      <c r="W18" s="9">
        <f>+V18</f>
        <v>100000</v>
      </c>
      <c r="X18" s="14" t="s">
        <v>85</v>
      </c>
    </row>
    <row r="19" spans="1:24">
      <c r="A19" s="18"/>
      <c r="B19" s="4"/>
      <c r="C19" s="41">
        <f>+C18-B18</f>
        <v>2613237.4275862067</v>
      </c>
      <c r="D19" s="14"/>
      <c r="E19" s="14"/>
      <c r="F19" s="18"/>
      <c r="G19" s="8">
        <f>SUM(G14:G18)</f>
        <v>1300000</v>
      </c>
      <c r="H19" s="9">
        <f>SUM(H14:H18)</f>
        <v>10353131</v>
      </c>
      <c r="I19" s="14"/>
      <c r="J19" s="14"/>
      <c r="K19" s="18"/>
      <c r="L19" s="4"/>
      <c r="M19" s="51">
        <f>+M18</f>
        <v>3531601.9402298853</v>
      </c>
      <c r="N19" s="14"/>
      <c r="O19" s="14"/>
      <c r="P19" s="18"/>
      <c r="Q19" s="4"/>
      <c r="R19" s="41">
        <f>+R18-Q18</f>
        <v>60096.551724137942</v>
      </c>
      <c r="S19" s="14"/>
      <c r="T19" s="14"/>
      <c r="U19" s="18"/>
      <c r="V19" s="24"/>
      <c r="W19" s="26"/>
      <c r="X19" s="14"/>
    </row>
    <row r="20" spans="1:24">
      <c r="A20" s="18"/>
      <c r="B20" s="4"/>
      <c r="C20" s="19"/>
      <c r="D20" s="14"/>
      <c r="E20" s="14"/>
      <c r="F20" s="18"/>
      <c r="G20" s="4"/>
      <c r="H20" s="47">
        <f>+H19-+G19</f>
        <v>9053131</v>
      </c>
      <c r="I20" s="14"/>
      <c r="J20" s="14"/>
      <c r="K20" s="18"/>
      <c r="L20" s="4"/>
      <c r="M20" s="14"/>
      <c r="N20" s="14"/>
      <c r="O20" s="14"/>
      <c r="P20" s="18"/>
      <c r="Q20" s="4"/>
      <c r="R20" s="19"/>
      <c r="S20" s="14"/>
      <c r="T20" s="14"/>
      <c r="U20" s="18"/>
      <c r="V20" s="24"/>
      <c r="W20" s="26"/>
      <c r="X20" s="14"/>
    </row>
    <row r="23" spans="1:24">
      <c r="A23" s="18"/>
      <c r="B23" s="71" t="s">
        <v>42</v>
      </c>
      <c r="C23" s="71"/>
      <c r="D23" s="14"/>
      <c r="E23" s="14"/>
      <c r="F23" s="18"/>
      <c r="G23" s="71" t="s">
        <v>76</v>
      </c>
      <c r="H23" s="71"/>
      <c r="I23" s="14"/>
      <c r="J23" s="14"/>
      <c r="K23" s="18"/>
      <c r="L23" s="71" t="s">
        <v>75</v>
      </c>
      <c r="M23" s="71"/>
      <c r="N23" s="14"/>
      <c r="O23" s="14"/>
      <c r="P23" s="18"/>
      <c r="Q23" s="71" t="s">
        <v>20</v>
      </c>
      <c r="R23" s="71"/>
      <c r="S23" s="14"/>
      <c r="T23" s="14"/>
      <c r="U23" s="18"/>
      <c r="V23" s="71" t="s">
        <v>64</v>
      </c>
      <c r="W23" s="71"/>
      <c r="X23" s="14"/>
    </row>
    <row r="24" spans="1:24">
      <c r="B24" s="2"/>
      <c r="C24" s="3">
        <f>+B3/1.16</f>
        <v>25862.068965517243</v>
      </c>
      <c r="D24" s="1" t="s">
        <v>4</v>
      </c>
      <c r="E24" s="14"/>
      <c r="F24" s="18"/>
      <c r="G24" s="2"/>
      <c r="H24" s="3">
        <f>+C24*0.16</f>
        <v>4137.9310344827591</v>
      </c>
      <c r="I24" s="1" t="str">
        <f>+D24</f>
        <v>(1</v>
      </c>
      <c r="J24" s="14"/>
      <c r="K24" s="10" t="s">
        <v>25</v>
      </c>
      <c r="L24" s="2">
        <f>380000/1.16</f>
        <v>327586.20689655177</v>
      </c>
      <c r="M24" s="3"/>
      <c r="O24" s="14"/>
      <c r="P24" s="18" t="s">
        <v>25</v>
      </c>
      <c r="Q24" s="2">
        <f>+L24*0.16</f>
        <v>52413.793103448283</v>
      </c>
      <c r="R24" s="3"/>
      <c r="T24" s="14"/>
      <c r="U24" s="18" t="s">
        <v>48</v>
      </c>
      <c r="V24" s="2">
        <f>40000/1.16</f>
        <v>34482.758620689659</v>
      </c>
      <c r="W24" s="3"/>
    </row>
    <row r="25" spans="1:24">
      <c r="A25" s="18"/>
      <c r="B25" s="4"/>
      <c r="C25" s="13">
        <f>+B4/1.16</f>
        <v>43103.448275862072</v>
      </c>
      <c r="D25" s="1" t="s">
        <v>5</v>
      </c>
      <c r="E25" s="14"/>
      <c r="F25" s="18"/>
      <c r="G25" s="4"/>
      <c r="H25" s="5">
        <f>+C25*0.16</f>
        <v>6896.5517241379321</v>
      </c>
      <c r="I25" s="1" t="str">
        <f t="shared" ref="I25:I26" si="0">+D25</f>
        <v>(2</v>
      </c>
      <c r="J25" s="14"/>
      <c r="K25" s="18" t="s">
        <v>98</v>
      </c>
      <c r="L25" s="4">
        <f>((800000-230000)/1.16)</f>
        <v>491379.31034482759</v>
      </c>
      <c r="O25" s="14"/>
      <c r="P25" s="18" t="s">
        <v>48</v>
      </c>
      <c r="Q25" s="4">
        <f>+V24*0.16</f>
        <v>5517.241379310346</v>
      </c>
      <c r="T25" s="14"/>
      <c r="U25" s="18" t="s">
        <v>101</v>
      </c>
      <c r="V25" s="4">
        <f>1250*3</f>
        <v>3750</v>
      </c>
      <c r="X25" s="14"/>
    </row>
    <row r="26" spans="1:24">
      <c r="A26" s="18"/>
      <c r="B26" s="4"/>
      <c r="C26" s="11">
        <f>+B5/1.16</f>
        <v>39396.551724137935</v>
      </c>
      <c r="D26" s="14" t="s">
        <v>7</v>
      </c>
      <c r="E26" s="14"/>
      <c r="F26" s="18"/>
      <c r="G26" s="4"/>
      <c r="H26" s="5">
        <f>+C26*0.16</f>
        <v>6303.4482758620697</v>
      </c>
      <c r="I26" s="1" t="str">
        <f t="shared" si="0"/>
        <v>(3</v>
      </c>
      <c r="J26" s="14"/>
      <c r="K26" s="18"/>
      <c r="L26" s="4"/>
      <c r="M26" s="14"/>
      <c r="N26" s="14"/>
      <c r="O26" s="14"/>
      <c r="P26" s="18" t="s">
        <v>98</v>
      </c>
      <c r="Q26" s="4">
        <f>+L25*0.16</f>
        <v>78620.68965517242</v>
      </c>
      <c r="T26" s="14"/>
      <c r="U26" s="18" t="s">
        <v>31</v>
      </c>
      <c r="V26" s="4">
        <f>+M35</f>
        <v>179.59770114942532</v>
      </c>
      <c r="X26" s="14"/>
    </row>
    <row r="27" spans="1:24">
      <c r="A27" s="18"/>
      <c r="B27" s="12"/>
      <c r="C27" s="13">
        <f>500000/1.16</f>
        <v>431034.4827586207</v>
      </c>
      <c r="D27" s="1" t="s">
        <v>65</v>
      </c>
      <c r="E27" s="14"/>
      <c r="F27" s="18"/>
      <c r="G27" s="4"/>
      <c r="H27" s="5">
        <f>+C27*0.16</f>
        <v>68965.517241379319</v>
      </c>
      <c r="I27" s="1" t="s">
        <v>65</v>
      </c>
      <c r="J27" s="14"/>
      <c r="K27" s="18"/>
      <c r="L27" s="6"/>
      <c r="M27" s="7"/>
      <c r="N27" s="14"/>
      <c r="O27" s="14"/>
      <c r="P27" s="18"/>
      <c r="Q27" s="6"/>
      <c r="R27" s="7"/>
      <c r="S27" s="14"/>
      <c r="T27" s="14"/>
      <c r="U27" s="18"/>
      <c r="V27" s="4"/>
      <c r="W27" s="11"/>
      <c r="X27" s="14"/>
    </row>
    <row r="28" spans="1:24">
      <c r="A28" s="18"/>
      <c r="B28" s="12"/>
      <c r="C28" s="13">
        <v>22331</v>
      </c>
      <c r="D28" s="1" t="s">
        <v>88</v>
      </c>
      <c r="E28" s="14"/>
      <c r="F28" s="1"/>
      <c r="G28" s="6"/>
      <c r="H28" s="7">
        <f>+C29*0.16</f>
        <v>110344.82758620691</v>
      </c>
      <c r="I28" s="14" t="s">
        <v>99</v>
      </c>
      <c r="J28" s="14"/>
      <c r="K28" s="18"/>
      <c r="L28" s="6">
        <f>SUM(L24:L27)</f>
        <v>818965.51724137936</v>
      </c>
      <c r="M28" s="7">
        <f>+L28</f>
        <v>818965.51724137936</v>
      </c>
      <c r="N28" s="14" t="s">
        <v>79</v>
      </c>
      <c r="O28" s="14"/>
      <c r="P28" s="18"/>
      <c r="Q28" s="6">
        <f>SUM(Q24:Q27)</f>
        <v>136551.72413793104</v>
      </c>
      <c r="R28" s="7">
        <f>+Q28</f>
        <v>136551.72413793104</v>
      </c>
      <c r="S28" s="14" t="s">
        <v>26</v>
      </c>
      <c r="T28" s="14"/>
      <c r="U28" s="18"/>
      <c r="V28" s="4"/>
      <c r="W28" s="11"/>
      <c r="X28" s="14"/>
    </row>
    <row r="29" spans="1:24">
      <c r="A29" s="18"/>
      <c r="B29" s="12"/>
      <c r="C29" s="59">
        <f>800000/1.16</f>
        <v>689655.17241379316</v>
      </c>
      <c r="D29" s="1" t="s">
        <v>99</v>
      </c>
      <c r="E29" s="14"/>
      <c r="F29" s="18" t="s">
        <v>27</v>
      </c>
      <c r="G29" s="6">
        <f>+R28</f>
        <v>136551.72413793104</v>
      </c>
      <c r="H29" s="7">
        <f>SUM(H24:H28)</f>
        <v>196648.27586206899</v>
      </c>
      <c r="I29" s="14"/>
      <c r="J29" s="14"/>
      <c r="K29" s="18"/>
      <c r="L29" s="62"/>
      <c r="M29" s="63"/>
      <c r="N29" s="14"/>
      <c r="O29" s="14"/>
      <c r="P29" s="18"/>
      <c r="Q29" s="60"/>
      <c r="R29" s="61"/>
      <c r="S29" s="14"/>
      <c r="T29" s="14"/>
      <c r="U29" s="18"/>
      <c r="V29" s="8">
        <f>SUM(V24:V28)</f>
        <v>38412.356321839085</v>
      </c>
      <c r="W29" s="9">
        <f>+V29</f>
        <v>38412.356321839085</v>
      </c>
      <c r="X29" s="14" t="s">
        <v>81</v>
      </c>
    </row>
    <row r="30" spans="1:24">
      <c r="A30" s="18" t="s">
        <v>33</v>
      </c>
      <c r="B30" s="8">
        <f>+C30</f>
        <v>1251382.7241379311</v>
      </c>
      <c r="C30" s="9">
        <f>SUM(C24:C29)</f>
        <v>1251382.7241379311</v>
      </c>
      <c r="D30" s="14"/>
      <c r="E30" s="14"/>
      <c r="F30" s="18" t="s">
        <v>29</v>
      </c>
      <c r="G30" s="8">
        <f>+H30</f>
        <v>60096.551724137942</v>
      </c>
      <c r="H30" s="9">
        <f>+H29-G29</f>
        <v>60096.551724137942</v>
      </c>
      <c r="I30" s="14"/>
      <c r="J30" s="14"/>
      <c r="K30" s="18"/>
      <c r="L30" s="24"/>
      <c r="M30" s="26"/>
      <c r="N30" s="14"/>
      <c r="O30" s="14"/>
      <c r="P30" s="18"/>
      <c r="Q30" s="24"/>
      <c r="R30" s="26"/>
      <c r="S30" s="14"/>
      <c r="T30" s="14"/>
      <c r="U30" s="18"/>
      <c r="V30" s="54"/>
      <c r="W30" s="55"/>
      <c r="X30" s="14"/>
    </row>
    <row r="31" spans="1:24">
      <c r="A31" s="18"/>
      <c r="B31" s="31"/>
      <c r="C31" s="29"/>
      <c r="D31" s="14"/>
      <c r="E31" s="14"/>
      <c r="F31" s="18"/>
      <c r="G31" s="24"/>
      <c r="H31" s="26"/>
      <c r="I31" s="14"/>
      <c r="J31" s="14"/>
      <c r="K31" s="18"/>
      <c r="L31" s="24"/>
      <c r="M31" s="27"/>
      <c r="N31" s="14"/>
      <c r="O31" s="14"/>
      <c r="P31" s="18"/>
      <c r="Q31" s="24"/>
      <c r="R31" s="25"/>
      <c r="S31" s="14"/>
      <c r="T31" s="14"/>
      <c r="U31" s="18"/>
      <c r="V31" s="24"/>
      <c r="W31" s="26"/>
      <c r="X31" s="14"/>
    </row>
    <row r="33" spans="1:24">
      <c r="A33" s="18"/>
      <c r="D33" s="14"/>
      <c r="E33" s="14"/>
      <c r="F33" s="18"/>
      <c r="I33" s="14"/>
      <c r="J33" s="14"/>
      <c r="K33" s="18"/>
      <c r="X33" s="14"/>
    </row>
    <row r="34" spans="1:24">
      <c r="A34" s="18" t="s">
        <v>69</v>
      </c>
      <c r="B34" s="71" t="s">
        <v>86</v>
      </c>
      <c r="C34" s="71"/>
      <c r="D34" s="1" t="s">
        <v>49</v>
      </c>
      <c r="E34" s="14"/>
      <c r="F34" s="18"/>
      <c r="G34" s="71" t="s">
        <v>34</v>
      </c>
      <c r="H34" s="71"/>
      <c r="J34" s="14"/>
      <c r="L34" s="71" t="s">
        <v>103</v>
      </c>
      <c r="M34" s="71"/>
      <c r="N34" s="14"/>
      <c r="O34" s="14"/>
      <c r="P34" s="18"/>
      <c r="Q34" s="71" t="s">
        <v>104</v>
      </c>
      <c r="R34" s="71"/>
      <c r="S34" s="14"/>
      <c r="T34" s="14"/>
      <c r="U34" s="18"/>
      <c r="V34" s="71" t="s">
        <v>105</v>
      </c>
      <c r="W34" s="71"/>
    </row>
    <row r="35" spans="1:24">
      <c r="A35" s="18"/>
      <c r="B35" s="2">
        <f>+C35</f>
        <v>40000</v>
      </c>
      <c r="C35" s="3">
        <v>40000</v>
      </c>
      <c r="D35" s="14" t="s">
        <v>102</v>
      </c>
      <c r="E35" s="14"/>
      <c r="F35" s="18" t="s">
        <v>78</v>
      </c>
      <c r="G35" s="2">
        <f>+M28</f>
        <v>818965.51724137936</v>
      </c>
      <c r="H35" s="3">
        <f>+B30</f>
        <v>1251382.7241379311</v>
      </c>
      <c r="I35" s="1" t="s">
        <v>32</v>
      </c>
      <c r="J35" s="14"/>
      <c r="L35" s="2"/>
      <c r="M35" s="3">
        <f>((V2*0.1)/12)</f>
        <v>179.59770114942532</v>
      </c>
      <c r="N35" s="14" t="s">
        <v>30</v>
      </c>
      <c r="O35" s="14"/>
      <c r="P35" s="10" t="s">
        <v>84</v>
      </c>
      <c r="Q35" s="2">
        <v>100000</v>
      </c>
      <c r="R35" s="3">
        <f>+G41*0.6</f>
        <v>236402.91034482763</v>
      </c>
      <c r="S35" s="14" t="s">
        <v>83</v>
      </c>
      <c r="T35" s="14"/>
      <c r="U35" s="18"/>
      <c r="V35" s="2"/>
      <c r="W35" s="3">
        <f>+G41*0.4</f>
        <v>157601.94022988511</v>
      </c>
      <c r="X35" s="14" t="s">
        <v>83</v>
      </c>
    </row>
    <row r="36" spans="1:24">
      <c r="A36" s="18"/>
      <c r="B36" s="4"/>
      <c r="C36" s="13">
        <f>+V25</f>
        <v>3750</v>
      </c>
      <c r="D36" s="14"/>
      <c r="E36" s="14"/>
      <c r="F36" s="18" t="s">
        <v>80</v>
      </c>
      <c r="G36" s="4">
        <f>+W29</f>
        <v>38412.356321839085</v>
      </c>
      <c r="I36" s="14"/>
      <c r="J36" s="14"/>
      <c r="K36" s="18"/>
      <c r="L36" s="4"/>
      <c r="M36" s="14"/>
      <c r="N36" s="14"/>
      <c r="O36" s="14"/>
      <c r="Q36" s="4"/>
      <c r="R36" s="19"/>
      <c r="S36" s="14"/>
      <c r="T36" s="14"/>
      <c r="U36" s="18"/>
      <c r="V36" s="4"/>
      <c r="X36" s="14"/>
    </row>
    <row r="37" spans="1:24">
      <c r="A37" s="18"/>
      <c r="B37" s="4"/>
      <c r="C37" s="19"/>
      <c r="D37" s="14"/>
      <c r="E37" s="14"/>
      <c r="F37" s="18"/>
      <c r="G37" s="4"/>
      <c r="I37" s="14"/>
      <c r="J37" s="14"/>
      <c r="K37" s="18"/>
      <c r="L37" s="4"/>
      <c r="M37" s="14"/>
      <c r="N37" s="14"/>
      <c r="O37" s="14"/>
      <c r="Q37" s="4"/>
      <c r="R37" s="19"/>
      <c r="S37" s="14"/>
      <c r="T37" s="14"/>
      <c r="U37" s="18"/>
      <c r="V37" s="4"/>
      <c r="X37" s="14"/>
    </row>
    <row r="38" spans="1:24">
      <c r="A38" s="18"/>
      <c r="B38" s="4"/>
      <c r="C38" s="11"/>
      <c r="D38" s="14"/>
      <c r="E38" s="14"/>
      <c r="G38" s="4"/>
      <c r="H38" s="11"/>
      <c r="I38" s="14"/>
      <c r="J38" s="14"/>
      <c r="K38" s="18"/>
      <c r="L38" s="6"/>
      <c r="M38" s="7"/>
      <c r="N38" s="14"/>
      <c r="O38" s="14"/>
      <c r="Q38" s="4"/>
      <c r="R38" s="19"/>
      <c r="S38" s="14"/>
      <c r="T38" s="14"/>
      <c r="U38" s="18"/>
      <c r="V38" s="4"/>
      <c r="X38" s="14"/>
    </row>
    <row r="39" spans="1:24">
      <c r="A39" s="18"/>
      <c r="B39" s="6"/>
      <c r="C39" s="7"/>
      <c r="D39" s="14"/>
      <c r="E39" s="14"/>
      <c r="F39" s="18"/>
      <c r="G39" s="4"/>
      <c r="H39" s="11"/>
      <c r="I39" s="14"/>
      <c r="J39" s="14"/>
      <c r="K39" s="18"/>
      <c r="L39" s="8"/>
      <c r="M39" s="9">
        <f>+M35</f>
        <v>179.59770114942532</v>
      </c>
      <c r="O39" s="14"/>
      <c r="P39" s="18"/>
      <c r="Q39" s="8">
        <f>SUM(Q35:Q38)</f>
        <v>100000</v>
      </c>
      <c r="R39" s="9">
        <f>SUM(R35:R38)</f>
        <v>236402.91034482763</v>
      </c>
      <c r="T39" s="14"/>
      <c r="U39" s="18" t="s">
        <v>107</v>
      </c>
      <c r="V39" s="8">
        <f>+W39</f>
        <v>157601.94022988511</v>
      </c>
      <c r="W39" s="9">
        <f>SUM(W35:W38)</f>
        <v>157601.94022988511</v>
      </c>
      <c r="X39" s="14"/>
    </row>
    <row r="40" spans="1:24">
      <c r="A40" s="18"/>
      <c r="B40" s="8">
        <f>SUM(B35:B39)</f>
        <v>40000</v>
      </c>
      <c r="C40" s="9">
        <f>SUM(C35:C39)</f>
        <v>43750</v>
      </c>
      <c r="D40" s="14"/>
      <c r="E40" s="14"/>
      <c r="F40" s="18"/>
      <c r="G40" s="8">
        <f>SUM(G35:G39)</f>
        <v>857377.8735632184</v>
      </c>
      <c r="H40" s="9">
        <f>SUM(H35:H39)</f>
        <v>1251382.7241379311</v>
      </c>
      <c r="I40" s="14"/>
      <c r="J40" s="14"/>
      <c r="K40" s="18"/>
      <c r="L40" s="4"/>
      <c r="M40" s="41">
        <f>+M39</f>
        <v>179.59770114942532</v>
      </c>
      <c r="N40" s="14"/>
      <c r="O40" s="14"/>
      <c r="P40" s="18" t="s">
        <v>106</v>
      </c>
      <c r="Q40" s="4">
        <f>+R40</f>
        <v>136402.91034482763</v>
      </c>
      <c r="R40" s="5">
        <f>+R39-Q39</f>
        <v>136402.91034482763</v>
      </c>
      <c r="S40" s="14"/>
      <c r="T40" s="14"/>
      <c r="U40" s="18"/>
      <c r="V40" s="24"/>
      <c r="W40" s="26"/>
      <c r="X40" s="14"/>
    </row>
    <row r="41" spans="1:24">
      <c r="B41" s="4"/>
      <c r="C41" s="41">
        <f>+C40-B40</f>
        <v>3750</v>
      </c>
      <c r="F41" s="10" t="s">
        <v>82</v>
      </c>
      <c r="G41" s="4">
        <f>+H41</f>
        <v>394004.85057471273</v>
      </c>
      <c r="H41" s="5">
        <f>+H40-G40</f>
        <v>394004.85057471273</v>
      </c>
      <c r="L41" s="4"/>
      <c r="N41" s="14"/>
      <c r="O41" s="14"/>
      <c r="P41" s="18"/>
      <c r="Q41" s="24"/>
      <c r="R41" s="26"/>
      <c r="S41" s="14"/>
      <c r="T41" s="14"/>
      <c r="U41" s="18"/>
      <c r="V41" s="24"/>
      <c r="W41" s="26"/>
    </row>
    <row r="42" spans="1:24">
      <c r="G42" s="53"/>
      <c r="H42" s="26"/>
    </row>
    <row r="43" spans="1:24">
      <c r="A43" s="18"/>
      <c r="D43" s="14"/>
      <c r="E43" s="14"/>
      <c r="F43" s="18"/>
      <c r="I43" s="14"/>
      <c r="J43" s="14"/>
      <c r="K43" s="18"/>
      <c r="X43" s="14"/>
    </row>
    <row r="44" spans="1:24">
      <c r="A44" s="18"/>
      <c r="B44" s="71"/>
      <c r="C44" s="71"/>
      <c r="E44" s="14"/>
      <c r="G44" s="71"/>
      <c r="H44" s="71"/>
      <c r="I44" s="14"/>
      <c r="J44" s="14"/>
      <c r="L44" s="71"/>
      <c r="M44" s="71"/>
      <c r="N44" s="14"/>
      <c r="O44" s="14"/>
      <c r="P44" s="18"/>
      <c r="Q44" s="71"/>
      <c r="R44" s="71"/>
      <c r="S44" s="14"/>
      <c r="T44" s="14"/>
      <c r="U44" s="18"/>
      <c r="V44" s="71"/>
      <c r="W44" s="71"/>
    </row>
    <row r="45" spans="1:24">
      <c r="A45" s="18"/>
      <c r="B45" s="2"/>
      <c r="C45" s="3"/>
      <c r="D45" s="14"/>
      <c r="E45" s="14"/>
      <c r="F45" s="18"/>
      <c r="G45" s="2"/>
      <c r="H45" s="3"/>
      <c r="I45" s="14"/>
      <c r="J45" s="14"/>
      <c r="K45" s="18"/>
      <c r="L45" s="2"/>
      <c r="M45" s="3"/>
      <c r="N45" s="14"/>
      <c r="O45" s="14"/>
      <c r="P45" s="18"/>
      <c r="Q45" s="2"/>
      <c r="R45" s="3"/>
      <c r="T45" s="14"/>
      <c r="U45" s="18"/>
      <c r="V45" s="2"/>
      <c r="W45" s="3"/>
      <c r="X45" s="14"/>
    </row>
    <row r="46" spans="1:24">
      <c r="A46" s="18"/>
      <c r="B46" s="4"/>
      <c r="C46" s="19"/>
      <c r="D46" s="14"/>
      <c r="E46" s="14"/>
      <c r="F46" s="18"/>
      <c r="G46" s="4"/>
      <c r="I46" s="14"/>
      <c r="J46" s="14"/>
      <c r="K46" s="18"/>
      <c r="L46" s="4"/>
      <c r="M46" s="14"/>
      <c r="N46" s="14"/>
      <c r="O46" s="14"/>
      <c r="P46" s="18"/>
      <c r="Q46" s="4"/>
      <c r="R46" s="19"/>
      <c r="S46" s="14"/>
      <c r="T46" s="14"/>
      <c r="U46" s="18"/>
      <c r="V46" s="4"/>
      <c r="X46" s="14"/>
    </row>
    <row r="47" spans="1:24">
      <c r="A47" s="18"/>
      <c r="B47" s="4"/>
      <c r="C47" s="19"/>
      <c r="D47" s="14"/>
      <c r="E47" s="14"/>
      <c r="F47" s="18"/>
      <c r="G47" s="4"/>
      <c r="I47" s="14"/>
      <c r="J47" s="14"/>
      <c r="K47" s="18"/>
      <c r="L47" s="4"/>
      <c r="M47" s="14"/>
      <c r="N47" s="14"/>
      <c r="O47" s="14"/>
      <c r="P47" s="18"/>
      <c r="Q47" s="4"/>
      <c r="R47" s="19"/>
      <c r="S47" s="14"/>
      <c r="T47" s="14"/>
      <c r="U47" s="18"/>
      <c r="V47" s="4"/>
      <c r="X47" s="14"/>
    </row>
    <row r="48" spans="1:24">
      <c r="B48" s="6"/>
      <c r="C48" s="7"/>
      <c r="D48" s="14"/>
      <c r="E48" s="14"/>
      <c r="F48" s="18"/>
      <c r="G48" s="6"/>
      <c r="H48" s="7"/>
      <c r="I48" s="14"/>
      <c r="J48" s="14"/>
      <c r="K48" s="18"/>
      <c r="L48" s="6"/>
      <c r="M48" s="7"/>
      <c r="N48" s="14"/>
      <c r="O48" s="14"/>
      <c r="P48" s="18"/>
      <c r="Q48" s="4"/>
      <c r="R48" s="19"/>
      <c r="S48" s="14"/>
      <c r="T48" s="14"/>
      <c r="U48" s="18"/>
      <c r="V48" s="4"/>
      <c r="X48" s="14"/>
    </row>
    <row r="49" spans="1:24">
      <c r="A49" s="18"/>
      <c r="B49" s="8"/>
      <c r="C49" s="9"/>
      <c r="D49" s="14"/>
      <c r="E49" s="14"/>
      <c r="F49" s="18"/>
      <c r="G49" s="8"/>
      <c r="H49" s="9"/>
      <c r="I49" s="14"/>
      <c r="J49" s="14"/>
      <c r="K49" s="18"/>
      <c r="L49" s="8"/>
      <c r="M49" s="9"/>
      <c r="N49" s="14"/>
      <c r="O49" s="14"/>
      <c r="P49" s="18"/>
      <c r="Q49" s="8"/>
      <c r="R49" s="9"/>
      <c r="S49" s="14"/>
      <c r="T49" s="14"/>
      <c r="U49" s="18"/>
      <c r="V49" s="8"/>
      <c r="W49" s="9"/>
      <c r="X49" s="14"/>
    </row>
    <row r="50" spans="1:24">
      <c r="A50" s="18"/>
      <c r="B50" s="4"/>
      <c r="D50" s="14"/>
      <c r="E50" s="14"/>
      <c r="F50" s="18"/>
      <c r="G50" s="4"/>
      <c r="I50" s="14"/>
      <c r="J50" s="14"/>
      <c r="K50" s="18"/>
      <c r="L50" s="4"/>
      <c r="N50" s="14"/>
      <c r="O50" s="14"/>
      <c r="P50" s="18"/>
      <c r="Q50" s="4"/>
      <c r="S50" s="14"/>
      <c r="T50" s="14"/>
      <c r="U50" s="18"/>
      <c r="V50" s="4"/>
      <c r="X50" s="14"/>
    </row>
    <row r="51" spans="1:24">
      <c r="B51" s="4"/>
      <c r="G51" s="4"/>
      <c r="L51" s="4"/>
      <c r="M51" s="14"/>
      <c r="N51" s="14"/>
      <c r="O51" s="14"/>
      <c r="P51" s="18"/>
      <c r="Q51" s="4"/>
      <c r="R51" s="19"/>
      <c r="S51" s="14"/>
      <c r="T51" s="14"/>
      <c r="U51" s="18"/>
      <c r="V51" s="4"/>
    </row>
    <row r="53" spans="1:24">
      <c r="D53" s="14"/>
      <c r="E53" s="14"/>
      <c r="F53" s="18"/>
      <c r="I53" s="14"/>
      <c r="J53" s="14"/>
      <c r="K53" s="18"/>
    </row>
    <row r="54" spans="1:24">
      <c r="B54" s="71"/>
      <c r="C54" s="71"/>
      <c r="E54" s="14"/>
      <c r="F54" s="18"/>
      <c r="G54" s="71"/>
      <c r="H54" s="71"/>
      <c r="J54" s="14"/>
      <c r="L54" s="71"/>
      <c r="M54" s="71"/>
      <c r="N54" s="14"/>
      <c r="O54" s="14"/>
      <c r="P54" s="18"/>
      <c r="Q54" s="71"/>
      <c r="R54" s="71"/>
      <c r="S54" s="14"/>
      <c r="T54" s="14"/>
      <c r="U54" s="18"/>
      <c r="V54" s="71"/>
      <c r="W54" s="71"/>
    </row>
    <row r="55" spans="1:24">
      <c r="B55" s="2"/>
      <c r="C55" s="3"/>
      <c r="D55" s="14"/>
      <c r="E55" s="14"/>
      <c r="F55" s="18"/>
      <c r="G55" s="2"/>
      <c r="H55" s="3"/>
      <c r="I55" s="14"/>
      <c r="J55" s="14"/>
      <c r="L55" s="2"/>
      <c r="M55" s="3"/>
      <c r="O55" s="14"/>
      <c r="P55" s="18"/>
      <c r="Q55" s="2"/>
      <c r="R55" s="3"/>
      <c r="T55" s="14"/>
      <c r="U55" s="18"/>
      <c r="V55" s="2"/>
      <c r="W55" s="3"/>
    </row>
    <row r="56" spans="1:24">
      <c r="B56" s="4"/>
      <c r="C56" s="19"/>
      <c r="D56" s="14"/>
      <c r="E56" s="14"/>
      <c r="F56" s="18"/>
      <c r="G56" s="4"/>
      <c r="I56" s="14"/>
      <c r="J56" s="14"/>
      <c r="K56" s="18"/>
      <c r="L56" s="4"/>
      <c r="O56" s="14"/>
      <c r="P56" s="18"/>
      <c r="Q56" s="4"/>
      <c r="R56" s="19"/>
      <c r="S56" s="14"/>
      <c r="T56" s="14"/>
      <c r="U56" s="18"/>
      <c r="V56" s="4"/>
    </row>
    <row r="57" spans="1:24">
      <c r="B57" s="4"/>
      <c r="C57" s="19"/>
      <c r="D57" s="14"/>
      <c r="E57" s="14"/>
      <c r="F57" s="18"/>
      <c r="G57" s="4"/>
      <c r="I57" s="14"/>
      <c r="J57" s="14"/>
      <c r="K57" s="18"/>
      <c r="L57" s="4"/>
      <c r="M57" s="14"/>
      <c r="N57" s="14"/>
      <c r="O57" s="14"/>
      <c r="P57" s="18"/>
      <c r="Q57" s="4"/>
      <c r="R57" s="19"/>
      <c r="S57" s="14"/>
      <c r="T57" s="14"/>
      <c r="U57" s="18"/>
      <c r="V57" s="4"/>
    </row>
    <row r="58" spans="1:24">
      <c r="B58" s="6"/>
      <c r="C58" s="7"/>
      <c r="D58" s="14"/>
      <c r="E58" s="14"/>
      <c r="F58" s="18"/>
      <c r="G58" s="6"/>
      <c r="H58" s="7"/>
      <c r="I58" s="14"/>
      <c r="J58" s="14"/>
      <c r="K58" s="18"/>
      <c r="L58" s="6"/>
      <c r="M58" s="7"/>
      <c r="N58" s="14"/>
      <c r="O58" s="14"/>
      <c r="P58" s="18"/>
      <c r="Q58" s="4"/>
      <c r="R58" s="19"/>
      <c r="S58" s="14"/>
      <c r="T58" s="14"/>
      <c r="U58" s="18"/>
      <c r="V58" s="4"/>
    </row>
    <row r="59" spans="1:24">
      <c r="B59" s="8"/>
      <c r="C59" s="9"/>
      <c r="D59" s="14"/>
      <c r="E59" s="14"/>
      <c r="F59" s="18"/>
      <c r="G59" s="8"/>
      <c r="H59" s="9"/>
      <c r="I59" s="14"/>
      <c r="J59" s="14"/>
      <c r="L59" s="8"/>
      <c r="M59" s="9"/>
      <c r="N59" s="14"/>
      <c r="O59" s="14"/>
      <c r="P59" s="18"/>
      <c r="Q59" s="8"/>
      <c r="R59" s="9"/>
      <c r="S59" s="14"/>
      <c r="T59" s="14"/>
      <c r="U59" s="18"/>
      <c r="V59" s="8"/>
      <c r="W59" s="9"/>
    </row>
    <row r="60" spans="1:24">
      <c r="B60" s="4"/>
      <c r="D60" s="14"/>
      <c r="E60" s="14"/>
      <c r="F60" s="18"/>
      <c r="G60" s="4"/>
      <c r="I60" s="14"/>
      <c r="J60" s="14"/>
      <c r="K60" s="18"/>
      <c r="L60" s="4"/>
      <c r="N60" s="14"/>
      <c r="O60" s="14"/>
      <c r="P60" s="18"/>
      <c r="Q60" s="4"/>
      <c r="S60" s="14"/>
      <c r="T60" s="14"/>
      <c r="U60" s="18"/>
      <c r="V60" s="4"/>
    </row>
    <row r="61" spans="1:24">
      <c r="B61" s="4"/>
      <c r="C61" s="19"/>
      <c r="G61" s="4"/>
      <c r="L61" s="4"/>
      <c r="N61" s="14"/>
      <c r="O61" s="14"/>
      <c r="P61" s="18"/>
      <c r="Q61" s="4"/>
      <c r="R61" s="19"/>
      <c r="S61" s="14"/>
      <c r="T61" s="14"/>
      <c r="U61" s="18"/>
      <c r="V61" s="4"/>
    </row>
  </sheetData>
  <mergeCells count="30">
    <mergeCell ref="B13:C13"/>
    <mergeCell ref="G13:H13"/>
    <mergeCell ref="L13:M13"/>
    <mergeCell ref="Q13:R13"/>
    <mergeCell ref="V13:W13"/>
    <mergeCell ref="B1:C1"/>
    <mergeCell ref="G1:H1"/>
    <mergeCell ref="L1:M1"/>
    <mergeCell ref="Q1:R1"/>
    <mergeCell ref="V1:W1"/>
    <mergeCell ref="B34:C34"/>
    <mergeCell ref="G34:H34"/>
    <mergeCell ref="L34:M34"/>
    <mergeCell ref="Q34:R34"/>
    <mergeCell ref="V34:W34"/>
    <mergeCell ref="B23:C23"/>
    <mergeCell ref="G23:H23"/>
    <mergeCell ref="L23:M23"/>
    <mergeCell ref="Q23:R23"/>
    <mergeCell ref="V23:W23"/>
    <mergeCell ref="B54:C54"/>
    <mergeCell ref="G54:H54"/>
    <mergeCell ref="L54:M54"/>
    <mergeCell ref="Q54:R54"/>
    <mergeCell ref="V54:W54"/>
    <mergeCell ref="B44:C44"/>
    <mergeCell ref="G44:H44"/>
    <mergeCell ref="L44:M44"/>
    <mergeCell ref="Q44:R44"/>
    <mergeCell ref="V44:W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3"/>
  <sheetViews>
    <sheetView workbookViewId="0">
      <selection activeCell="B5" sqref="B5:C6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6" width="14.5703125" style="14" customWidth="1"/>
    <col min="7" max="7" width="14.28515625" style="14" customWidth="1"/>
    <col min="8" max="16384" width="11.42578125" style="14"/>
  </cols>
  <sheetData>
    <row r="2" spans="2:7" ht="15" customHeight="1">
      <c r="B2" s="97" t="s">
        <v>145</v>
      </c>
      <c r="C2" s="98"/>
      <c r="D2" s="98"/>
      <c r="E2" s="98"/>
      <c r="F2" s="98"/>
      <c r="G2" s="99"/>
    </row>
    <row r="3" spans="2:7" ht="15" customHeight="1">
      <c r="B3" s="100"/>
      <c r="C3" s="101"/>
      <c r="D3" s="101"/>
      <c r="E3" s="101"/>
      <c r="F3" s="101"/>
      <c r="G3" s="102"/>
    </row>
    <row r="4" spans="2:7" ht="28.5" customHeight="1">
      <c r="B4" s="103"/>
      <c r="C4" s="104"/>
      <c r="D4" s="104"/>
      <c r="E4" s="104"/>
      <c r="F4" s="104"/>
      <c r="G4" s="105"/>
    </row>
    <row r="5" spans="2:7" ht="18.75">
      <c r="B5" s="82" t="s">
        <v>11</v>
      </c>
      <c r="C5" s="82"/>
      <c r="D5" s="78" t="s">
        <v>55</v>
      </c>
      <c r="E5" s="79"/>
      <c r="F5" s="79"/>
      <c r="G5" s="80" t="s">
        <v>16</v>
      </c>
    </row>
    <row r="6" spans="2:7" ht="47.25">
      <c r="B6" s="82"/>
      <c r="C6" s="82"/>
      <c r="D6" s="32" t="s">
        <v>74</v>
      </c>
      <c r="E6" s="32" t="s">
        <v>72</v>
      </c>
      <c r="F6" s="33" t="s">
        <v>73</v>
      </c>
      <c r="G6" s="81"/>
    </row>
    <row r="7" spans="2:7" ht="18.75">
      <c r="B7" s="35" t="s">
        <v>59</v>
      </c>
      <c r="C7" s="36"/>
      <c r="D7" s="32"/>
      <c r="E7" s="32"/>
      <c r="F7" s="33"/>
      <c r="G7" s="58"/>
    </row>
    <row r="8" spans="2:7">
      <c r="B8" s="20" t="s">
        <v>60</v>
      </c>
      <c r="C8" s="16"/>
      <c r="D8" s="17">
        <f>+MAYO!B11</f>
        <v>2655711.8528735628</v>
      </c>
      <c r="E8" s="17">
        <f>+MAYO!G8</f>
        <v>8030800</v>
      </c>
      <c r="F8" s="17">
        <f>+MAYO!L7</f>
        <v>3531601.9402298853</v>
      </c>
      <c r="G8" s="17">
        <f>+D8+E8+F8</f>
        <v>14218113.793103449</v>
      </c>
    </row>
    <row r="9" spans="2:7">
      <c r="B9" s="20" t="str">
        <f>+MARZO!Q11</f>
        <v>INVERSIONES REST TEM</v>
      </c>
      <c r="C9" s="16"/>
      <c r="D9" s="17">
        <v>0</v>
      </c>
      <c r="E9" s="17">
        <f>+MAYO!Q7</f>
        <v>1022331</v>
      </c>
      <c r="F9" s="17">
        <v>0</v>
      </c>
      <c r="G9" s="17">
        <f>+D9+E9+F9</f>
        <v>1022331</v>
      </c>
    </row>
    <row r="10" spans="2:7" ht="15.75" thickBot="1">
      <c r="B10" s="20" t="str">
        <f>+ABRIL!G21</f>
        <v>EQUIPO DE OFICINA</v>
      </c>
      <c r="C10" s="16"/>
      <c r="D10" s="39">
        <f>+MAYO!V7-MAYO!M40</f>
        <v>21372.126436781611</v>
      </c>
      <c r="E10" s="39"/>
      <c r="F10" s="39"/>
      <c r="G10" s="39">
        <f t="shared" ref="G10" si="0">+D10+E10+F10</f>
        <v>21372.126436781611</v>
      </c>
    </row>
    <row r="11" spans="2:7">
      <c r="B11" s="20"/>
      <c r="C11" s="16"/>
      <c r="D11" s="64"/>
      <c r="E11" s="64"/>
      <c r="F11" s="64"/>
      <c r="G11" s="64"/>
    </row>
    <row r="12" spans="2:7">
      <c r="B12" s="37" t="s">
        <v>61</v>
      </c>
      <c r="C12" s="16"/>
      <c r="D12" s="38">
        <f>+D8+D9+D10</f>
        <v>2677083.9793103444</v>
      </c>
      <c r="E12" s="38">
        <f>+E8+E9+E10</f>
        <v>9053131</v>
      </c>
      <c r="F12" s="38">
        <f t="shared" ref="F12:G12" si="1">+F8+F9+F10</f>
        <v>3531601.9402298853</v>
      </c>
      <c r="G12" s="38">
        <f t="shared" si="1"/>
        <v>15261816.91954023</v>
      </c>
    </row>
    <row r="13" spans="2:7" ht="15.75" thickBot="1">
      <c r="B13" s="20"/>
      <c r="C13" s="8"/>
      <c r="D13" s="39"/>
      <c r="E13" s="39"/>
      <c r="F13" s="39"/>
      <c r="G13" s="39"/>
    </row>
    <row r="14" spans="2:7">
      <c r="B14" s="37" t="s">
        <v>71</v>
      </c>
      <c r="C14" s="16"/>
      <c r="D14" s="38">
        <f>+MAYO!C41+MAYO!R19</f>
        <v>63846.551724137942</v>
      </c>
      <c r="E14" s="38">
        <v>0</v>
      </c>
      <c r="F14" s="38">
        <v>0</v>
      </c>
      <c r="G14" s="38">
        <f>+D14+E14+F14</f>
        <v>63846.551724137942</v>
      </c>
    </row>
    <row r="15" spans="2:7">
      <c r="B15" s="15"/>
      <c r="C15" s="8"/>
      <c r="D15" s="17"/>
      <c r="E15" s="17"/>
      <c r="F15" s="17"/>
      <c r="G15" s="17"/>
    </row>
    <row r="16" spans="2:7" ht="18.75">
      <c r="B16" s="35" t="s">
        <v>55</v>
      </c>
      <c r="C16" s="8"/>
      <c r="D16" s="17"/>
      <c r="E16" s="17"/>
      <c r="F16" s="17"/>
      <c r="G16" s="17"/>
    </row>
    <row r="17" spans="2:8">
      <c r="B17" s="20" t="str">
        <f>+MARZO!G21</f>
        <v>RENDIMIENTO DISTR</v>
      </c>
      <c r="C17" s="8"/>
      <c r="D17" s="17">
        <v>0</v>
      </c>
      <c r="E17" s="17">
        <v>0</v>
      </c>
      <c r="F17" s="17">
        <v>0</v>
      </c>
      <c r="G17" s="17">
        <f>+D17+E17+F17</f>
        <v>0</v>
      </c>
    </row>
    <row r="18" spans="2:8" ht="15.75" thickBot="1">
      <c r="B18" s="20"/>
      <c r="C18" s="8"/>
      <c r="D18" s="39"/>
      <c r="E18" s="39"/>
      <c r="F18" s="39"/>
      <c r="G18" s="39"/>
    </row>
    <row r="19" spans="2:8">
      <c r="B19" s="91" t="s">
        <v>63</v>
      </c>
      <c r="C19" s="92"/>
      <c r="D19" s="83">
        <f>+D12-D14-D17</f>
        <v>2613237.4275862067</v>
      </c>
      <c r="E19" s="95">
        <f>+E12+E14+E17</f>
        <v>9053131</v>
      </c>
      <c r="F19" s="87">
        <f>+F12+F14+F17</f>
        <v>3531601.9402298853</v>
      </c>
      <c r="G19" s="89">
        <f>+G12-G14-G17</f>
        <v>15197970.367816092</v>
      </c>
    </row>
    <row r="20" spans="2:8">
      <c r="B20" s="93"/>
      <c r="C20" s="94"/>
      <c r="D20" s="84"/>
      <c r="E20" s="96"/>
      <c r="F20" s="88"/>
      <c r="G20" s="90"/>
      <c r="H20" s="1"/>
    </row>
    <row r="21" spans="2:8">
      <c r="G21" s="1"/>
    </row>
    <row r="22" spans="2:8">
      <c r="D22" s="1"/>
    </row>
    <row r="23" spans="2:8">
      <c r="D23" s="40"/>
      <c r="E23" s="21"/>
      <c r="F23" s="44"/>
    </row>
  </sheetData>
  <mergeCells count="9">
    <mergeCell ref="B2:G4"/>
    <mergeCell ref="B5:C6"/>
    <mergeCell ref="D5:F5"/>
    <mergeCell ref="G5:G6"/>
    <mergeCell ref="B19:C20"/>
    <mergeCell ref="D19:D20"/>
    <mergeCell ref="E19:E20"/>
    <mergeCell ref="F19:F20"/>
    <mergeCell ref="G19:G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65"/>
  <sheetViews>
    <sheetView tabSelected="1" workbookViewId="0">
      <selection activeCell="L46" sqref="L46"/>
    </sheetView>
  </sheetViews>
  <sheetFormatPr baseColWidth="10" defaultRowHeight="15"/>
  <cols>
    <col min="1" max="1" width="5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25" width="11.42578125" style="1"/>
    <col min="26" max="29" width="0" style="1" hidden="1" customWidth="1"/>
    <col min="30" max="16384" width="11.42578125" style="1"/>
  </cols>
  <sheetData>
    <row r="1" spans="1:29">
      <c r="A1" s="18"/>
      <c r="B1" s="71" t="str">
        <f>+MAYO!B1</f>
        <v>BANCOS NO RESTR</v>
      </c>
      <c r="C1" s="71"/>
      <c r="D1" s="14"/>
      <c r="E1" s="14"/>
      <c r="F1" s="18"/>
      <c r="G1" s="71" t="str">
        <f>+MAYO!G1</f>
        <v>BANCOS RESTR TEM</v>
      </c>
      <c r="H1" s="71"/>
      <c r="I1" s="14"/>
      <c r="J1" s="14"/>
      <c r="K1" s="18"/>
      <c r="L1" s="71" t="str">
        <f>+MAYO!L1</f>
        <v>BANCOS RESTR PERM</v>
      </c>
      <c r="M1" s="71"/>
      <c r="N1" s="14"/>
      <c r="O1" s="14"/>
      <c r="P1" s="18"/>
      <c r="Q1" s="71" t="str">
        <f>+MAYO!Q1</f>
        <v>INVERSIONES REST TEM</v>
      </c>
      <c r="R1" s="71"/>
      <c r="S1" s="14"/>
      <c r="T1" s="14"/>
      <c r="U1" s="18"/>
      <c r="V1" s="71" t="str">
        <f>+MAYO!V1</f>
        <v>EQUIPO DE OFICINA</v>
      </c>
      <c r="W1" s="71"/>
      <c r="X1" s="14"/>
    </row>
    <row r="2" spans="1:29">
      <c r="A2" s="10" t="s">
        <v>1</v>
      </c>
      <c r="B2" s="2">
        <f>+MAYO!B11</f>
        <v>2655711.8528735628</v>
      </c>
      <c r="C2" s="3">
        <f>+B5</f>
        <v>400000</v>
      </c>
      <c r="D2" s="1" t="s">
        <v>117</v>
      </c>
      <c r="E2" s="14"/>
      <c r="F2" s="10" t="str">
        <f>+A2</f>
        <v>SI)</v>
      </c>
      <c r="G2" s="2">
        <f>+MAYO!G8</f>
        <v>8030800</v>
      </c>
      <c r="H2" s="3"/>
      <c r="J2" s="14"/>
      <c r="K2" s="10" t="str">
        <f>+F2</f>
        <v>SI)</v>
      </c>
      <c r="L2" s="2">
        <f>+MAYO!L7</f>
        <v>3531601.9402298853</v>
      </c>
      <c r="M2" s="3">
        <v>400000</v>
      </c>
      <c r="N2" s="1" t="s">
        <v>10</v>
      </c>
      <c r="O2" s="14"/>
      <c r="P2" s="10" t="str">
        <f>+K2</f>
        <v>SI)</v>
      </c>
      <c r="Q2" s="2">
        <f>+MAYO!Q7</f>
        <v>1022331</v>
      </c>
      <c r="R2" s="3">
        <v>22331</v>
      </c>
      <c r="S2" s="14" t="s">
        <v>4</v>
      </c>
      <c r="T2" s="14"/>
      <c r="U2" s="10" t="str">
        <f>+P2</f>
        <v>SI)</v>
      </c>
      <c r="V2" s="2">
        <f>+MAYO!V7</f>
        <v>21551.724137931036</v>
      </c>
      <c r="W2" s="3"/>
    </row>
    <row r="3" spans="1:29">
      <c r="A3" s="18" t="s">
        <v>3</v>
      </c>
      <c r="B3" s="4">
        <f>+R2</f>
        <v>22331</v>
      </c>
      <c r="C3" s="5">
        <f>+Q17</f>
        <v>60096.551724137942</v>
      </c>
      <c r="D3" s="14" t="s">
        <v>21</v>
      </c>
      <c r="E3" s="14"/>
      <c r="F3" s="18"/>
      <c r="G3" s="4"/>
      <c r="I3" s="14"/>
      <c r="J3" s="14"/>
      <c r="K3" s="10" t="s">
        <v>8</v>
      </c>
      <c r="L3" s="4">
        <v>2000000</v>
      </c>
      <c r="M3" s="5">
        <f>+M2</f>
        <v>400000</v>
      </c>
      <c r="N3" s="14" t="s">
        <v>24</v>
      </c>
      <c r="O3" s="14"/>
      <c r="P3" s="18" t="s">
        <v>44</v>
      </c>
      <c r="Q3" s="4">
        <v>7388</v>
      </c>
      <c r="S3" s="14"/>
      <c r="T3" s="14"/>
      <c r="V3" s="4"/>
      <c r="W3" s="13"/>
      <c r="X3" s="14"/>
    </row>
    <row r="4" spans="1:29">
      <c r="A4" s="18" t="s">
        <v>6</v>
      </c>
      <c r="B4" s="4">
        <f>((MAYO!C30/3)*2)</f>
        <v>834255.14942528738</v>
      </c>
      <c r="C4" s="5">
        <f>+C2</f>
        <v>400000</v>
      </c>
      <c r="D4" s="14" t="s">
        <v>130</v>
      </c>
      <c r="E4" s="14"/>
      <c r="F4" s="18"/>
      <c r="G4" s="4"/>
      <c r="J4" s="14"/>
      <c r="K4" s="18"/>
      <c r="L4" s="4"/>
      <c r="M4" s="5">
        <f>+M3</f>
        <v>400000</v>
      </c>
      <c r="N4" s="14" t="s">
        <v>88</v>
      </c>
      <c r="O4" s="14"/>
      <c r="P4" s="18"/>
      <c r="Q4" s="4"/>
      <c r="R4" s="19"/>
      <c r="S4" s="14"/>
      <c r="T4" s="14"/>
      <c r="U4" s="18"/>
      <c r="V4" s="4"/>
      <c r="X4" s="14"/>
    </row>
    <row r="5" spans="1:29">
      <c r="A5" s="18" t="s">
        <v>9</v>
      </c>
      <c r="B5" s="4">
        <f>+M2</f>
        <v>400000</v>
      </c>
      <c r="C5" s="11">
        <f>+V21</f>
        <v>5000</v>
      </c>
      <c r="D5" s="14" t="s">
        <v>136</v>
      </c>
      <c r="E5" s="14"/>
      <c r="F5" s="18"/>
      <c r="G5" s="4"/>
      <c r="H5" s="11"/>
      <c r="J5" s="14"/>
      <c r="K5" s="18"/>
      <c r="L5" s="4"/>
      <c r="M5" s="11"/>
      <c r="N5" s="14"/>
      <c r="O5" s="14"/>
      <c r="P5" s="18"/>
      <c r="Q5" s="4"/>
      <c r="R5" s="11"/>
      <c r="S5" s="14"/>
      <c r="T5" s="14"/>
      <c r="U5" s="18"/>
      <c r="V5" s="4"/>
      <c r="W5" s="11"/>
      <c r="X5" s="14"/>
    </row>
    <row r="6" spans="1:29" s="12" customFormat="1">
      <c r="A6" s="67" t="s">
        <v>118</v>
      </c>
      <c r="B6" s="4">
        <f>+B5-AA8</f>
        <v>208756.23249778029</v>
      </c>
      <c r="C6" s="11">
        <f>+L39</f>
        <v>100000</v>
      </c>
      <c r="D6" s="68" t="s">
        <v>70</v>
      </c>
      <c r="E6" s="68"/>
      <c r="F6" s="67"/>
      <c r="G6" s="4"/>
      <c r="H6" s="11"/>
      <c r="J6" s="68"/>
      <c r="K6" s="67"/>
      <c r="L6" s="4"/>
      <c r="M6" s="11"/>
      <c r="N6" s="68"/>
      <c r="O6" s="68"/>
      <c r="P6" s="67"/>
      <c r="Q6" s="4"/>
      <c r="R6" s="11"/>
      <c r="S6" s="68"/>
      <c r="T6" s="68"/>
      <c r="U6" s="67"/>
      <c r="V6" s="4"/>
      <c r="W6" s="11"/>
      <c r="X6" s="68"/>
      <c r="Z6" s="69"/>
      <c r="AA6" s="69"/>
    </row>
    <row r="7" spans="1:29" s="12" customFormat="1">
      <c r="A7" s="67" t="s">
        <v>25</v>
      </c>
      <c r="B7" s="4">
        <f>+M3</f>
        <v>400000</v>
      </c>
      <c r="C7" s="11">
        <f>+C4</f>
        <v>400000</v>
      </c>
      <c r="D7" s="68" t="s">
        <v>140</v>
      </c>
      <c r="E7" s="68"/>
      <c r="F7" s="67"/>
      <c r="G7" s="4"/>
      <c r="H7" s="11"/>
      <c r="J7" s="68"/>
      <c r="K7" s="67"/>
      <c r="L7" s="4"/>
      <c r="M7" s="11"/>
      <c r="N7" s="68"/>
      <c r="O7" s="68"/>
      <c r="P7" s="67"/>
      <c r="Q7" s="4"/>
      <c r="R7" s="11"/>
      <c r="S7" s="68"/>
      <c r="T7" s="68"/>
      <c r="U7" s="67"/>
      <c r="V7" s="4"/>
      <c r="W7" s="11"/>
      <c r="X7" s="68"/>
      <c r="Z7" s="66" t="s">
        <v>116</v>
      </c>
      <c r="AA7" s="12" t="s">
        <v>63</v>
      </c>
      <c r="AB7" s="66" t="s">
        <v>75</v>
      </c>
      <c r="AC7" s="12" t="s">
        <v>127</v>
      </c>
    </row>
    <row r="8" spans="1:29" s="12" customFormat="1">
      <c r="A8" s="67" t="s">
        <v>131</v>
      </c>
      <c r="B8" s="4">
        <f>+C4-AA9</f>
        <v>189631.85574755829</v>
      </c>
      <c r="C8" s="11"/>
      <c r="D8" s="68"/>
      <c r="E8" s="68"/>
      <c r="F8" s="67"/>
      <c r="G8" s="4"/>
      <c r="H8" s="11"/>
      <c r="J8" s="68"/>
      <c r="K8" s="67"/>
      <c r="L8" s="6"/>
      <c r="M8" s="7"/>
      <c r="N8" s="68"/>
      <c r="O8" s="68"/>
      <c r="P8" s="67"/>
      <c r="Q8" s="6"/>
      <c r="R8" s="7"/>
      <c r="S8" s="68"/>
      <c r="T8" s="68"/>
      <c r="U8" s="67"/>
      <c r="V8" s="6"/>
      <c r="W8" s="7"/>
      <c r="X8" s="68"/>
      <c r="Z8" s="66">
        <v>1</v>
      </c>
      <c r="AA8" s="66">
        <f>+AA9/1.1</f>
        <v>191243.76750221971</v>
      </c>
      <c r="AB8" s="12">
        <f>+AA8/1.16</f>
        <v>164865.31681225839</v>
      </c>
      <c r="AC8" s="12">
        <f>+AB8*0.16</f>
        <v>26378.450689961344</v>
      </c>
    </row>
    <row r="9" spans="1:29">
      <c r="A9" s="18" t="s">
        <v>87</v>
      </c>
      <c r="B9" s="4">
        <f>+M4</f>
        <v>400000</v>
      </c>
      <c r="C9" s="11"/>
      <c r="D9" s="14"/>
      <c r="E9" s="14"/>
      <c r="G9" s="6"/>
      <c r="H9" s="7"/>
      <c r="J9" s="14"/>
      <c r="K9" s="18"/>
      <c r="L9" s="8">
        <f>SUM(L2:L8)</f>
        <v>5531601.9402298853</v>
      </c>
      <c r="M9" s="9">
        <f>SUM(M2:M8)</f>
        <v>1200000</v>
      </c>
      <c r="N9" s="14"/>
      <c r="O9" s="14"/>
      <c r="P9" s="18"/>
      <c r="Q9" s="8">
        <f>SUM(Q2:Q8)</f>
        <v>1029719</v>
      </c>
      <c r="R9" s="9">
        <f>SUM(R2:R8)</f>
        <v>22331</v>
      </c>
      <c r="S9" s="14"/>
      <c r="T9" s="14"/>
      <c r="U9" s="18"/>
      <c r="V9" s="6">
        <f>+V2</f>
        <v>21551.724137931036</v>
      </c>
      <c r="W9" s="7"/>
      <c r="X9" s="14"/>
      <c r="Z9" s="66">
        <v>2</v>
      </c>
      <c r="AA9" s="66">
        <f>+AA10/1.1</f>
        <v>210368.14425244171</v>
      </c>
      <c r="AB9" s="12">
        <f t="shared" ref="AB9:AB14" si="0">+AA9/1.16</f>
        <v>181351.84849348426</v>
      </c>
      <c r="AC9" s="12">
        <f t="shared" ref="AC9:AC14" si="1">+AB9*0.16</f>
        <v>29016.29575895748</v>
      </c>
    </row>
    <row r="10" spans="1:29">
      <c r="A10" s="18" t="s">
        <v>139</v>
      </c>
      <c r="B10" s="6">
        <f>+B9-AA10</f>
        <v>168595.04132231409</v>
      </c>
      <c r="C10" s="7"/>
      <c r="D10" s="14"/>
      <c r="E10" s="14"/>
      <c r="F10" s="18"/>
      <c r="G10" s="8">
        <f>SUM(G2:G9)</f>
        <v>8030800</v>
      </c>
      <c r="H10" s="9"/>
      <c r="I10" s="14"/>
      <c r="J10" s="14"/>
      <c r="K10" s="18"/>
      <c r="L10" s="4">
        <f>+L9-M9</f>
        <v>4331601.9402298853</v>
      </c>
      <c r="N10" s="14"/>
      <c r="O10" s="14"/>
      <c r="P10" s="18"/>
      <c r="Q10" s="4">
        <f>+Q9-R9</f>
        <v>1007388</v>
      </c>
      <c r="S10" s="14"/>
      <c r="T10" s="14"/>
      <c r="U10" s="18"/>
      <c r="V10" s="4">
        <f>+V9</f>
        <v>21551.724137931036</v>
      </c>
      <c r="X10" s="14"/>
      <c r="Z10" s="66">
        <v>3</v>
      </c>
      <c r="AA10" s="66">
        <f>+AA13/1.1</f>
        <v>231404.95867768591</v>
      </c>
      <c r="AB10" s="12">
        <f t="shared" si="0"/>
        <v>199487.0333428327</v>
      </c>
      <c r="AC10" s="12">
        <f t="shared" si="1"/>
        <v>31917.925334853233</v>
      </c>
    </row>
    <row r="11" spans="1:29">
      <c r="A11" s="18"/>
      <c r="B11" s="6">
        <f>SUM(B2:B10)</f>
        <v>5279281.1318665026</v>
      </c>
      <c r="C11" s="7">
        <f>SUM(C2:C10)</f>
        <v>1365096.551724138</v>
      </c>
      <c r="D11" s="14"/>
      <c r="E11" s="14"/>
      <c r="F11" s="18"/>
      <c r="G11" s="4">
        <f>+G10</f>
        <v>8030800</v>
      </c>
      <c r="H11" s="11"/>
      <c r="I11" s="14"/>
      <c r="J11" s="14"/>
      <c r="K11" s="18"/>
      <c r="L11" s="4"/>
      <c r="N11" s="14"/>
      <c r="O11" s="14"/>
      <c r="P11" s="18"/>
      <c r="Q11" s="4"/>
      <c r="S11" s="14"/>
      <c r="T11" s="14"/>
      <c r="U11" s="18"/>
      <c r="V11" s="4"/>
      <c r="X11" s="14"/>
      <c r="Z11" s="66"/>
      <c r="AA11" s="66"/>
      <c r="AB11" s="12"/>
      <c r="AC11" s="12"/>
    </row>
    <row r="12" spans="1:29">
      <c r="A12" s="18"/>
      <c r="B12" s="4">
        <f>+B11-C11</f>
        <v>3914184.5801423648</v>
      </c>
      <c r="C12" s="11"/>
      <c r="D12" s="14"/>
      <c r="E12" s="14"/>
      <c r="F12" s="18"/>
      <c r="G12" s="4"/>
      <c r="H12" s="11"/>
      <c r="I12" s="14"/>
      <c r="J12" s="14"/>
      <c r="K12" s="18"/>
      <c r="L12" s="4"/>
      <c r="N12" s="14"/>
      <c r="O12" s="14"/>
      <c r="P12" s="18"/>
      <c r="Q12" s="4"/>
      <c r="S12" s="14"/>
      <c r="T12" s="14"/>
      <c r="U12" s="18"/>
      <c r="V12" s="4"/>
      <c r="X12" s="14"/>
      <c r="Z12" s="66"/>
      <c r="AA12" s="66"/>
      <c r="AB12" s="12"/>
      <c r="AC12" s="12"/>
    </row>
    <row r="13" spans="1:29">
      <c r="A13" s="18"/>
      <c r="C13" s="13"/>
      <c r="D13" s="14"/>
      <c r="E13" s="14"/>
      <c r="F13" s="18"/>
      <c r="G13" s="4"/>
      <c r="I13" s="14"/>
      <c r="J13" s="14"/>
      <c r="K13" s="18"/>
      <c r="L13" s="4"/>
      <c r="M13" s="14"/>
      <c r="N13" s="14"/>
      <c r="O13" s="14"/>
      <c r="P13" s="18"/>
      <c r="Q13" s="4"/>
      <c r="R13" s="19"/>
      <c r="S13" s="14"/>
      <c r="T13" s="14"/>
      <c r="U13" s="18"/>
      <c r="V13" s="4"/>
      <c r="X13" s="14"/>
      <c r="Z13" s="66">
        <v>4</v>
      </c>
      <c r="AA13" s="66">
        <f>+AA14/1.1</f>
        <v>254545.45454545453</v>
      </c>
      <c r="AB13" s="12">
        <f t="shared" si="0"/>
        <v>219435.73667711599</v>
      </c>
      <c r="AC13" s="12">
        <f t="shared" si="1"/>
        <v>35109.717868338557</v>
      </c>
    </row>
    <row r="14" spans="1:29">
      <c r="C14" s="11"/>
      <c r="Z14" s="66">
        <v>5</v>
      </c>
      <c r="AA14" s="66">
        <v>280000</v>
      </c>
      <c r="AB14" s="12">
        <f t="shared" si="0"/>
        <v>241379.31034482759</v>
      </c>
      <c r="AC14" s="12">
        <f t="shared" si="1"/>
        <v>38620.689655172413</v>
      </c>
    </row>
    <row r="16" spans="1:29">
      <c r="A16" s="18"/>
      <c r="B16" s="107" t="str">
        <f>+MAYO!B13</f>
        <v>PATRIMONIO NO RESTR</v>
      </c>
      <c r="C16" s="107"/>
      <c r="D16" s="14"/>
      <c r="E16" s="14"/>
      <c r="F16" s="18"/>
      <c r="G16" s="109" t="str">
        <f>+MAYO!G13</f>
        <v>PATRIMONIO REST TEM</v>
      </c>
      <c r="H16" s="109"/>
      <c r="I16" s="14"/>
      <c r="J16" s="14"/>
      <c r="K16" s="18"/>
      <c r="L16" s="110" t="str">
        <f>+MAYO!L13</f>
        <v>PATRIMONIO REST PERM</v>
      </c>
      <c r="M16" s="110"/>
      <c r="N16" s="14"/>
      <c r="O16" s="14"/>
      <c r="P16" s="18"/>
      <c r="Q16" s="71" t="str">
        <f>+MAYO!Q13</f>
        <v>IVA POR PAGAR</v>
      </c>
      <c r="R16" s="71"/>
      <c r="S16" s="14"/>
      <c r="T16" s="14"/>
      <c r="U16" s="18"/>
      <c r="V16" s="71" t="str">
        <f>+MAYO!B34</f>
        <v>ACREEDORES</v>
      </c>
      <c r="W16" s="71"/>
      <c r="X16" s="14"/>
    </row>
    <row r="17" spans="1:27">
      <c r="A17" s="10" t="s">
        <v>120</v>
      </c>
      <c r="B17" s="2">
        <f>+H29+M29</f>
        <v>400000.00000000006</v>
      </c>
      <c r="C17" s="3">
        <f>+MAYO!C19</f>
        <v>2613237.4275862067</v>
      </c>
      <c r="D17" s="1" t="s">
        <v>2</v>
      </c>
      <c r="E17" s="14"/>
      <c r="F17" s="10" t="s">
        <v>15</v>
      </c>
      <c r="G17" s="2">
        <f>+B3</f>
        <v>22331</v>
      </c>
      <c r="H17" s="3">
        <f>+MAYO!H20</f>
        <v>9053131</v>
      </c>
      <c r="I17" s="1" t="str">
        <f>+D17</f>
        <v>(SI</v>
      </c>
      <c r="J17" s="14"/>
      <c r="K17" s="10" t="s">
        <v>18</v>
      </c>
      <c r="L17" s="2">
        <v>400000</v>
      </c>
      <c r="M17" s="3">
        <f>+MAYO!M19</f>
        <v>3531601.9402298853</v>
      </c>
      <c r="N17" s="1" t="str">
        <f>+I17</f>
        <v>(SI</v>
      </c>
      <c r="O17" s="14"/>
      <c r="P17" s="10" t="s">
        <v>17</v>
      </c>
      <c r="Q17" s="23">
        <f>+R17</f>
        <v>60096.551724137942</v>
      </c>
      <c r="R17" s="22">
        <f>+MAYO!R19</f>
        <v>60096.551724137942</v>
      </c>
      <c r="S17" s="1" t="str">
        <f>+N17</f>
        <v>(SI</v>
      </c>
      <c r="T17" s="14"/>
      <c r="U17" s="18"/>
      <c r="V17" s="2"/>
      <c r="W17" s="3">
        <f>+MAYO!C41</f>
        <v>3750</v>
      </c>
      <c r="X17" s="1" t="str">
        <f>+S17</f>
        <v>(SI</v>
      </c>
    </row>
    <row r="18" spans="1:27">
      <c r="A18" s="10" t="s">
        <v>133</v>
      </c>
      <c r="B18" s="4">
        <f>+B17</f>
        <v>400000.00000000006</v>
      </c>
      <c r="C18" s="5">
        <f>+G17</f>
        <v>22331</v>
      </c>
      <c r="D18" s="14" t="s">
        <v>14</v>
      </c>
      <c r="E18" s="14"/>
      <c r="G18" s="4"/>
      <c r="H18" s="5">
        <f>+B20</f>
        <v>7388</v>
      </c>
      <c r="I18" s="14" t="s">
        <v>110</v>
      </c>
      <c r="J18" s="14"/>
      <c r="K18" s="18" t="s">
        <v>66</v>
      </c>
      <c r="L18" s="4">
        <f>+L17</f>
        <v>400000</v>
      </c>
      <c r="M18" s="5">
        <f>+Q28</f>
        <v>2000000</v>
      </c>
      <c r="N18" s="14" t="s">
        <v>32</v>
      </c>
      <c r="O18" s="14"/>
      <c r="P18" s="18"/>
      <c r="Q18" s="4"/>
      <c r="R18" s="5">
        <f>+L33</f>
        <v>193274.24537833658</v>
      </c>
      <c r="S18" s="14" t="s">
        <v>30</v>
      </c>
      <c r="T18" s="14"/>
      <c r="U18" s="18"/>
      <c r="V18" s="4"/>
      <c r="W18" s="5">
        <f>+W17/3</f>
        <v>1250</v>
      </c>
      <c r="X18" s="14" t="s">
        <v>49</v>
      </c>
    </row>
    <row r="19" spans="1:27">
      <c r="A19" s="18" t="s">
        <v>142</v>
      </c>
      <c r="B19" s="4">
        <f>+B18</f>
        <v>400000.00000000006</v>
      </c>
      <c r="C19" s="5">
        <f>+L17</f>
        <v>400000</v>
      </c>
      <c r="D19" s="14" t="s">
        <v>19</v>
      </c>
      <c r="E19" s="14"/>
      <c r="G19" s="4"/>
      <c r="I19" s="14"/>
      <c r="J19" s="14"/>
      <c r="K19" s="18" t="s">
        <v>137</v>
      </c>
      <c r="L19" s="4">
        <f>+L18</f>
        <v>400000</v>
      </c>
      <c r="M19" s="14"/>
      <c r="N19" s="14"/>
      <c r="O19" s="14"/>
      <c r="P19" s="18"/>
      <c r="Q19" s="4"/>
      <c r="R19" s="19"/>
      <c r="S19" s="14"/>
      <c r="T19" s="14"/>
      <c r="V19" s="4"/>
      <c r="X19" s="14"/>
      <c r="Z19" s="1">
        <v>5</v>
      </c>
      <c r="AA19" s="1" t="s">
        <v>121</v>
      </c>
    </row>
    <row r="20" spans="1:27">
      <c r="A20" s="18" t="s">
        <v>111</v>
      </c>
      <c r="B20" s="4">
        <f>+Q3</f>
        <v>7388</v>
      </c>
      <c r="C20" s="11">
        <f>+C19</f>
        <v>400000</v>
      </c>
      <c r="D20" s="14" t="s">
        <v>65</v>
      </c>
      <c r="E20" s="14"/>
      <c r="G20" s="4"/>
      <c r="H20" s="11"/>
      <c r="I20" s="14"/>
      <c r="J20" s="14"/>
      <c r="K20" s="18"/>
      <c r="L20" s="6"/>
      <c r="M20" s="7"/>
      <c r="N20" s="14"/>
      <c r="O20" s="14"/>
      <c r="P20" s="18"/>
      <c r="Q20" s="6"/>
      <c r="R20" s="7"/>
      <c r="S20" s="14"/>
      <c r="T20" s="14"/>
      <c r="U20" s="18"/>
      <c r="V20" s="6"/>
      <c r="W20" s="7"/>
      <c r="X20" s="14"/>
      <c r="Z20" s="1">
        <v>6</v>
      </c>
      <c r="AA20" s="1" t="s">
        <v>122</v>
      </c>
    </row>
    <row r="21" spans="1:27">
      <c r="A21" s="18"/>
      <c r="B21" s="4"/>
      <c r="C21" s="11">
        <f>+L19</f>
        <v>400000</v>
      </c>
      <c r="D21" s="14" t="s">
        <v>138</v>
      </c>
      <c r="E21" s="14"/>
      <c r="G21" s="6"/>
      <c r="H21" s="7"/>
      <c r="I21" s="14"/>
      <c r="J21" s="14"/>
      <c r="K21" s="18"/>
      <c r="L21" s="8">
        <f>SUM(L17:L20)</f>
        <v>1200000</v>
      </c>
      <c r="M21" s="9">
        <f>SUM(M17:M20)</f>
        <v>5531601.9402298853</v>
      </c>
      <c r="N21" s="14"/>
      <c r="O21" s="14"/>
      <c r="P21" s="18"/>
      <c r="Q21" s="8">
        <f>SUM(Q17:Q20)</f>
        <v>60096.551724137942</v>
      </c>
      <c r="R21" s="9">
        <f>SUM(R17:R20)</f>
        <v>253370.79710247452</v>
      </c>
      <c r="S21" s="14"/>
      <c r="T21" s="14"/>
      <c r="U21" s="18" t="s">
        <v>135</v>
      </c>
      <c r="V21" s="8">
        <f>+W21</f>
        <v>5000</v>
      </c>
      <c r="W21" s="9">
        <f>SUM(W17:W20)</f>
        <v>5000</v>
      </c>
      <c r="X21" s="14"/>
      <c r="Z21" s="1">
        <v>7</v>
      </c>
      <c r="AA21" s="1" t="s">
        <v>123</v>
      </c>
    </row>
    <row r="22" spans="1:27">
      <c r="A22" s="18"/>
      <c r="B22" s="6"/>
      <c r="C22" s="7">
        <f>+V43</f>
        <v>1113922.4359134543</v>
      </c>
      <c r="D22" s="14" t="s">
        <v>109</v>
      </c>
      <c r="E22" s="14"/>
      <c r="F22" s="18"/>
      <c r="G22" s="8">
        <f>SUM(G17:G21)</f>
        <v>22331</v>
      </c>
      <c r="H22" s="9">
        <f>SUM(H17:H21)</f>
        <v>9060519</v>
      </c>
      <c r="I22" s="14"/>
      <c r="J22" s="14"/>
      <c r="K22" s="18"/>
      <c r="L22" s="4"/>
      <c r="M22" s="5">
        <f>+M21-L21</f>
        <v>4331601.9402298853</v>
      </c>
      <c r="N22" s="14"/>
      <c r="O22" s="14"/>
      <c r="P22" s="18"/>
      <c r="Q22" s="4"/>
      <c r="R22" s="5">
        <f>+R21-Q21</f>
        <v>193274.24537833658</v>
      </c>
      <c r="S22" s="14"/>
      <c r="T22" s="14"/>
      <c r="U22" s="18"/>
      <c r="V22" s="24"/>
      <c r="W22" s="26"/>
      <c r="X22" s="14"/>
      <c r="Z22" s="1">
        <v>8</v>
      </c>
      <c r="AA22" s="1" t="s">
        <v>128</v>
      </c>
    </row>
    <row r="23" spans="1:27">
      <c r="A23" s="18"/>
      <c r="B23" s="8">
        <f>SUM(B17:B22)</f>
        <v>1207388.0000000002</v>
      </c>
      <c r="C23" s="9">
        <f>SUM(C17:C22)</f>
        <v>4949490.863499661</v>
      </c>
      <c r="D23" s="14"/>
      <c r="E23" s="14"/>
      <c r="F23" s="18"/>
      <c r="G23" s="4"/>
      <c r="H23" s="5">
        <f>+H22-G22</f>
        <v>9038188</v>
      </c>
      <c r="I23" s="14"/>
      <c r="J23" s="14"/>
      <c r="K23" s="18"/>
      <c r="L23" s="4"/>
      <c r="M23" s="14"/>
      <c r="N23" s="14"/>
      <c r="O23" s="14"/>
      <c r="P23" s="18"/>
      <c r="Q23" s="4"/>
      <c r="R23" s="19"/>
      <c r="S23" s="14"/>
      <c r="T23" s="14"/>
      <c r="U23" s="18"/>
      <c r="V23" s="24"/>
      <c r="W23" s="26"/>
      <c r="X23" s="14"/>
      <c r="Z23" s="1">
        <v>9</v>
      </c>
      <c r="AA23" s="1" t="s">
        <v>129</v>
      </c>
    </row>
    <row r="24" spans="1:27">
      <c r="A24" s="18"/>
      <c r="B24" s="4"/>
      <c r="C24" s="5">
        <f>+C23-B23</f>
        <v>3742102.863499661</v>
      </c>
      <c r="D24" s="14"/>
      <c r="E24" s="14"/>
      <c r="F24" s="18"/>
      <c r="G24" s="12"/>
      <c r="I24" s="14"/>
      <c r="J24" s="14"/>
      <c r="K24" s="18"/>
      <c r="L24" s="12"/>
      <c r="M24" s="14"/>
      <c r="N24" s="14"/>
      <c r="O24" s="14"/>
      <c r="P24" s="18"/>
      <c r="Q24" s="12"/>
      <c r="R24" s="19"/>
      <c r="S24" s="14"/>
      <c r="T24" s="14"/>
      <c r="U24" s="18"/>
      <c r="V24" s="106"/>
      <c r="W24" s="26"/>
      <c r="X24" s="14"/>
    </row>
    <row r="25" spans="1:27">
      <c r="C25" s="108"/>
      <c r="D25" s="108"/>
      <c r="Z25" s="1">
        <v>10</v>
      </c>
      <c r="AA25" s="1" t="s">
        <v>124</v>
      </c>
    </row>
    <row r="26" spans="1:27">
      <c r="Z26" s="1">
        <v>11</v>
      </c>
      <c r="AA26" s="1" t="s">
        <v>125</v>
      </c>
    </row>
    <row r="27" spans="1:27">
      <c r="A27" s="18"/>
      <c r="B27" s="71" t="str">
        <f>+MAYO!L34</f>
        <v>DEP. ACUM. EQ. OFICINA</v>
      </c>
      <c r="C27" s="71"/>
      <c r="D27" s="14"/>
      <c r="E27" s="14"/>
      <c r="F27" s="18"/>
      <c r="G27" s="71" t="s">
        <v>114</v>
      </c>
      <c r="H27" s="71"/>
      <c r="I27" s="14"/>
      <c r="J27" s="14"/>
      <c r="K27" s="18"/>
      <c r="L27" s="71" t="s">
        <v>76</v>
      </c>
      <c r="M27" s="71"/>
      <c r="N27" s="14"/>
      <c r="O27" s="14"/>
      <c r="P27" s="18"/>
      <c r="Q27" s="71" t="s">
        <v>115</v>
      </c>
      <c r="R27" s="71"/>
      <c r="S27" s="14"/>
      <c r="T27" s="14"/>
      <c r="U27" s="18"/>
      <c r="V27" s="71" t="s">
        <v>75</v>
      </c>
      <c r="W27" s="71"/>
      <c r="X27" s="14"/>
      <c r="Z27" s="1">
        <v>12</v>
      </c>
      <c r="AA27" s="1" t="s">
        <v>126</v>
      </c>
    </row>
    <row r="28" spans="1:27">
      <c r="B28" s="2"/>
      <c r="C28" s="3">
        <f>+MAYO!M40</f>
        <v>179.59770114942532</v>
      </c>
      <c r="D28" s="1" t="str">
        <f>+D17</f>
        <v>(SI</v>
      </c>
      <c r="E28" s="14"/>
      <c r="F28" s="18"/>
      <c r="G28" s="2"/>
      <c r="H28" s="3">
        <f>+B4/1.16</f>
        <v>719185.47364248917</v>
      </c>
      <c r="I28" s="1" t="s">
        <v>5</v>
      </c>
      <c r="J28" s="14"/>
      <c r="L28" s="2"/>
      <c r="M28" s="3">
        <f>+H28*0.16</f>
        <v>115069.67578279827</v>
      </c>
      <c r="N28" s="1" t="s">
        <v>5</v>
      </c>
      <c r="O28" s="14"/>
      <c r="P28" s="18" t="s">
        <v>33</v>
      </c>
      <c r="Q28" s="2">
        <f>+R28</f>
        <v>2000000</v>
      </c>
      <c r="R28" s="3">
        <f>+L3</f>
        <v>2000000</v>
      </c>
      <c r="S28" s="1" t="s">
        <v>7</v>
      </c>
      <c r="T28" s="14"/>
      <c r="U28" s="18" t="s">
        <v>118</v>
      </c>
      <c r="V28" s="2">
        <f>+AA8/1.16</f>
        <v>164865.31681225839</v>
      </c>
      <c r="W28" s="3"/>
    </row>
    <row r="29" spans="1:27">
      <c r="A29" s="18"/>
      <c r="B29" s="4"/>
      <c r="C29" s="13">
        <f>+C28</f>
        <v>179.59770114942532</v>
      </c>
      <c r="D29" s="1" t="s">
        <v>26</v>
      </c>
      <c r="E29" s="14"/>
      <c r="F29" s="18"/>
      <c r="G29" s="4"/>
      <c r="H29" s="5">
        <f>400000/1.16</f>
        <v>344827.58620689658</v>
      </c>
      <c r="I29" s="1" t="s">
        <v>119</v>
      </c>
      <c r="J29" s="14"/>
      <c r="K29" s="18"/>
      <c r="L29" s="4"/>
      <c r="M29" s="5">
        <f>+H29*0.16</f>
        <v>55172.413793103457</v>
      </c>
      <c r="N29" s="1" t="s">
        <v>119</v>
      </c>
      <c r="O29" s="14"/>
      <c r="P29" s="18"/>
      <c r="Q29" s="4"/>
      <c r="T29" s="14"/>
      <c r="U29" s="18" t="s">
        <v>131</v>
      </c>
      <c r="V29" s="4">
        <f>+AB9</f>
        <v>181351.84849348426</v>
      </c>
      <c r="X29" s="14"/>
    </row>
    <row r="30" spans="1:27">
      <c r="A30" s="18"/>
      <c r="B30" s="4"/>
      <c r="C30" s="11"/>
      <c r="D30" s="14"/>
      <c r="E30" s="14"/>
      <c r="F30" s="18"/>
      <c r="G30" s="4"/>
      <c r="H30" s="5">
        <f>+H29</f>
        <v>344827.58620689658</v>
      </c>
      <c r="I30" s="1" t="s">
        <v>132</v>
      </c>
      <c r="J30" s="14"/>
      <c r="K30" s="18"/>
      <c r="L30" s="4"/>
      <c r="M30" s="5">
        <f>+M29</f>
        <v>55172.413793103457</v>
      </c>
      <c r="N30" s="14" t="s">
        <v>132</v>
      </c>
      <c r="O30" s="14"/>
      <c r="P30" s="18"/>
      <c r="Q30" s="4"/>
      <c r="T30" s="14"/>
      <c r="U30" s="18" t="s">
        <v>139</v>
      </c>
      <c r="V30" s="4">
        <f>+AB10</f>
        <v>199487.0333428327</v>
      </c>
      <c r="X30" s="14"/>
    </row>
    <row r="31" spans="1:27">
      <c r="A31" s="18"/>
      <c r="B31" s="12"/>
      <c r="C31" s="13"/>
      <c r="E31" s="14"/>
      <c r="F31" s="18"/>
      <c r="G31" s="4"/>
      <c r="H31" s="5">
        <v>7388</v>
      </c>
      <c r="I31" s="1" t="s">
        <v>43</v>
      </c>
      <c r="J31" s="14"/>
      <c r="K31" s="18"/>
      <c r="L31" s="6"/>
      <c r="M31" s="7">
        <f>+M30</f>
        <v>55172.413793103457</v>
      </c>
      <c r="N31" s="1" t="s">
        <v>141</v>
      </c>
      <c r="O31" s="14"/>
      <c r="P31" s="18"/>
      <c r="Q31" s="4"/>
      <c r="R31" s="11"/>
      <c r="S31" s="14"/>
      <c r="T31" s="14"/>
      <c r="U31" s="18"/>
      <c r="V31" s="4"/>
      <c r="W31" s="11"/>
      <c r="X31" s="14"/>
    </row>
    <row r="32" spans="1:27">
      <c r="A32" s="18"/>
      <c r="B32" s="12"/>
      <c r="C32" s="13"/>
      <c r="E32" s="14"/>
      <c r="F32" s="1"/>
      <c r="G32" s="6"/>
      <c r="H32" s="7">
        <f>+H30</f>
        <v>344827.58620689658</v>
      </c>
      <c r="I32" s="1" t="s">
        <v>141</v>
      </c>
      <c r="J32" s="14"/>
      <c r="K32" s="18" t="s">
        <v>29</v>
      </c>
      <c r="L32" s="6">
        <f>+C44</f>
        <v>87312.671783772064</v>
      </c>
      <c r="M32" s="7">
        <f>SUM(M28:M31)</f>
        <v>280586.91716210864</v>
      </c>
      <c r="N32" s="14"/>
      <c r="O32" s="14"/>
      <c r="P32" s="18"/>
      <c r="Q32" s="6"/>
      <c r="R32" s="7"/>
      <c r="S32" s="14"/>
      <c r="T32" s="14"/>
      <c r="U32" s="18"/>
      <c r="V32" s="4"/>
      <c r="W32" s="11"/>
      <c r="X32" s="14"/>
    </row>
    <row r="33" spans="1:24">
      <c r="A33" s="18"/>
      <c r="B33" s="12"/>
      <c r="C33" s="59"/>
      <c r="E33" s="14"/>
      <c r="F33" s="18" t="s">
        <v>78</v>
      </c>
      <c r="G33" s="6">
        <f>+H33</f>
        <v>1761056.232263179</v>
      </c>
      <c r="H33" s="7">
        <f>SUM(H28:H32)</f>
        <v>1761056.232263179</v>
      </c>
      <c r="I33" s="14"/>
      <c r="J33" s="14"/>
      <c r="K33" s="18" t="s">
        <v>31</v>
      </c>
      <c r="L33" s="8">
        <f>+M33</f>
        <v>193274.24537833658</v>
      </c>
      <c r="M33" s="9">
        <f>+M32-L32</f>
        <v>193274.24537833658</v>
      </c>
      <c r="N33" s="14"/>
      <c r="O33" s="14"/>
      <c r="P33" s="18"/>
      <c r="Q33" s="6">
        <f>SUM(Q28:Q32)</f>
        <v>2000000</v>
      </c>
      <c r="R33" s="7">
        <f>SUM(R28:R32)</f>
        <v>2000000</v>
      </c>
      <c r="S33" s="14"/>
      <c r="T33" s="14"/>
      <c r="U33" s="18"/>
      <c r="V33" s="8">
        <f>SUM(V28:V32)</f>
        <v>545704.19864857534</v>
      </c>
      <c r="W33" s="9">
        <f>+V33</f>
        <v>545704.19864857534</v>
      </c>
      <c r="X33" s="14" t="s">
        <v>81</v>
      </c>
    </row>
    <row r="34" spans="1:24">
      <c r="A34" s="18"/>
      <c r="B34" s="8"/>
      <c r="C34" s="9">
        <f>SUM(C28:C33)</f>
        <v>359.19540229885064</v>
      </c>
      <c r="D34" s="14"/>
      <c r="E34" s="14"/>
      <c r="F34" s="18"/>
      <c r="G34" s="62"/>
      <c r="H34" s="63"/>
      <c r="I34" s="14"/>
      <c r="J34" s="14"/>
      <c r="K34" s="18"/>
      <c r="L34" s="24"/>
      <c r="M34" s="26"/>
      <c r="N34" s="14"/>
      <c r="O34" s="14"/>
      <c r="P34" s="18"/>
      <c r="Q34" s="24"/>
      <c r="R34" s="26"/>
      <c r="S34" s="14"/>
      <c r="T34" s="14"/>
      <c r="U34" s="18"/>
      <c r="V34" s="54"/>
      <c r="W34" s="55"/>
      <c r="X34" s="14"/>
    </row>
    <row r="35" spans="1:24">
      <c r="A35" s="18"/>
      <c r="B35" s="56"/>
      <c r="C35" s="57">
        <f>+C34</f>
        <v>359.19540229885064</v>
      </c>
      <c r="D35" s="14"/>
      <c r="E35" s="14"/>
      <c r="F35" s="18"/>
      <c r="G35" s="24"/>
      <c r="H35" s="26"/>
      <c r="I35" s="14"/>
      <c r="J35" s="14"/>
      <c r="K35" s="18"/>
      <c r="L35" s="24"/>
      <c r="M35" s="27"/>
      <c r="N35" s="14"/>
      <c r="O35" s="14"/>
      <c r="P35" s="18"/>
      <c r="Q35" s="24"/>
      <c r="R35" s="25"/>
      <c r="S35" s="14"/>
      <c r="T35" s="14"/>
      <c r="U35" s="18"/>
      <c r="V35" s="24"/>
      <c r="W35" s="26"/>
      <c r="X35" s="14"/>
    </row>
    <row r="37" spans="1:24">
      <c r="A37" s="18"/>
      <c r="D37" s="14"/>
      <c r="E37" s="14"/>
      <c r="F37" s="18"/>
      <c r="I37" s="14"/>
      <c r="J37" s="14"/>
      <c r="K37" s="18"/>
      <c r="X37" s="14"/>
    </row>
    <row r="38" spans="1:24">
      <c r="A38" s="18"/>
      <c r="B38" s="71" t="s">
        <v>20</v>
      </c>
      <c r="C38" s="71"/>
      <c r="E38" s="14"/>
      <c r="F38" s="18"/>
      <c r="G38" s="71" t="s">
        <v>134</v>
      </c>
      <c r="H38" s="71"/>
      <c r="J38" s="14"/>
      <c r="L38" s="71" t="s">
        <v>47</v>
      </c>
      <c r="M38" s="71"/>
      <c r="N38" s="14"/>
      <c r="O38" s="14"/>
      <c r="P38" s="18"/>
      <c r="Q38" s="71" t="s">
        <v>143</v>
      </c>
      <c r="R38" s="71"/>
      <c r="S38" s="14"/>
      <c r="T38" s="14"/>
      <c r="U38" s="18"/>
      <c r="V38" s="71" t="s">
        <v>144</v>
      </c>
      <c r="W38" s="71"/>
    </row>
    <row r="39" spans="1:24">
      <c r="A39" s="18" t="s">
        <v>118</v>
      </c>
      <c r="B39" s="2">
        <f>+V28*0.16</f>
        <v>26378.450689961344</v>
      </c>
      <c r="C39" s="3"/>
      <c r="D39" s="14"/>
      <c r="E39" s="14"/>
      <c r="F39" s="18" t="s">
        <v>48</v>
      </c>
      <c r="G39" s="2">
        <f>+W18</f>
        <v>1250</v>
      </c>
      <c r="H39" s="3"/>
      <c r="J39" s="14"/>
      <c r="K39" s="10" t="s">
        <v>69</v>
      </c>
      <c r="L39" s="2">
        <v>100000</v>
      </c>
      <c r="M39" s="3"/>
      <c r="N39" s="14"/>
      <c r="O39" s="14"/>
      <c r="P39" s="10" t="s">
        <v>80</v>
      </c>
      <c r="Q39" s="2">
        <f>+W33</f>
        <v>545704.19864857534</v>
      </c>
      <c r="R39" s="3">
        <f>+G33</f>
        <v>1761056.232263179</v>
      </c>
      <c r="S39" s="14" t="s">
        <v>79</v>
      </c>
      <c r="T39" s="14"/>
      <c r="U39" s="18" t="s">
        <v>106</v>
      </c>
      <c r="V39" s="2">
        <f>+M43</f>
        <v>100000</v>
      </c>
      <c r="W39" s="3">
        <f>+Q44</f>
        <v>1213922.4359134543</v>
      </c>
      <c r="X39" s="14" t="s">
        <v>85</v>
      </c>
    </row>
    <row r="40" spans="1:24">
      <c r="A40" s="18" t="s">
        <v>131</v>
      </c>
      <c r="B40" s="4">
        <f>+AC9</f>
        <v>29016.29575895748</v>
      </c>
      <c r="C40" s="13"/>
      <c r="D40" s="14"/>
      <c r="E40" s="14"/>
      <c r="F40" s="18" t="s">
        <v>27</v>
      </c>
      <c r="G40" s="4">
        <f>+C29</f>
        <v>179.59770114942532</v>
      </c>
      <c r="I40" s="14"/>
      <c r="J40" s="14"/>
      <c r="K40" s="18"/>
      <c r="L40" s="4"/>
      <c r="M40" s="14"/>
      <c r="N40" s="14"/>
      <c r="O40" s="14"/>
      <c r="P40" s="10" t="s">
        <v>82</v>
      </c>
      <c r="Q40" s="4">
        <f>+H44</f>
        <v>1429.5977011494253</v>
      </c>
      <c r="R40" s="19"/>
      <c r="S40" s="14"/>
      <c r="T40" s="14"/>
      <c r="U40" s="18"/>
      <c r="V40" s="4"/>
      <c r="X40" s="14"/>
    </row>
    <row r="41" spans="1:24">
      <c r="A41" s="18" t="s">
        <v>139</v>
      </c>
      <c r="B41" s="4">
        <f>+AC10</f>
        <v>31917.925334853233</v>
      </c>
      <c r="C41" s="19"/>
      <c r="D41" s="14"/>
      <c r="E41" s="14"/>
      <c r="F41" s="18"/>
      <c r="G41" s="4"/>
      <c r="I41" s="14"/>
      <c r="J41" s="14"/>
      <c r="K41" s="18"/>
      <c r="L41" s="4"/>
      <c r="M41" s="14"/>
      <c r="N41" s="14"/>
      <c r="O41" s="14"/>
      <c r="Q41" s="4"/>
      <c r="R41" s="19"/>
      <c r="S41" s="14"/>
      <c r="T41" s="14"/>
      <c r="U41" s="18"/>
      <c r="V41" s="4"/>
      <c r="X41" s="14"/>
    </row>
    <row r="42" spans="1:24">
      <c r="A42" s="18"/>
      <c r="B42" s="4"/>
      <c r="C42" s="11"/>
      <c r="D42" s="14"/>
      <c r="E42" s="14"/>
      <c r="G42" s="4"/>
      <c r="H42" s="11"/>
      <c r="I42" s="14"/>
      <c r="J42" s="14"/>
      <c r="K42" s="18"/>
      <c r="L42" s="6"/>
      <c r="M42" s="7"/>
      <c r="N42" s="14"/>
      <c r="O42" s="14"/>
      <c r="Q42" s="4"/>
      <c r="R42" s="19"/>
      <c r="S42" s="14"/>
      <c r="T42" s="14"/>
      <c r="U42" s="18"/>
      <c r="V42" s="8">
        <f>+V39</f>
        <v>100000</v>
      </c>
      <c r="W42" s="9">
        <f>+W39</f>
        <v>1213922.4359134543</v>
      </c>
      <c r="X42" s="14"/>
    </row>
    <row r="43" spans="1:24">
      <c r="A43" s="18"/>
      <c r="B43" s="6"/>
      <c r="C43" s="7"/>
      <c r="D43" s="14"/>
      <c r="E43" s="14"/>
      <c r="F43" s="18"/>
      <c r="G43" s="4"/>
      <c r="H43" s="11"/>
      <c r="I43" s="14"/>
      <c r="J43" s="14"/>
      <c r="K43" s="18"/>
      <c r="L43" s="8">
        <f>SUM(L39:L42)</f>
        <v>100000</v>
      </c>
      <c r="M43" s="9">
        <f>+L43</f>
        <v>100000</v>
      </c>
      <c r="N43" s="1" t="s">
        <v>108</v>
      </c>
      <c r="O43" s="14"/>
      <c r="P43" s="18"/>
      <c r="Q43" s="8">
        <f>SUM(Q39:Q42)</f>
        <v>547133.79634972475</v>
      </c>
      <c r="R43" s="9">
        <f>SUM(R39:R42)</f>
        <v>1761056.232263179</v>
      </c>
      <c r="T43" s="14"/>
      <c r="U43" s="18" t="s">
        <v>107</v>
      </c>
      <c r="V43" s="8">
        <f>+W43</f>
        <v>1113922.4359134543</v>
      </c>
      <c r="W43" s="9">
        <f>+W42-V42</f>
        <v>1113922.4359134543</v>
      </c>
      <c r="X43" s="14"/>
    </row>
    <row r="44" spans="1:24">
      <c r="A44" s="18"/>
      <c r="B44" s="8">
        <f>SUM(B39:B43)</f>
        <v>87312.671783772064</v>
      </c>
      <c r="C44" s="9">
        <f>+B44</f>
        <v>87312.671783772064</v>
      </c>
      <c r="D44" s="14" t="s">
        <v>28</v>
      </c>
      <c r="E44" s="14"/>
      <c r="F44" s="18"/>
      <c r="G44" s="8">
        <f>SUM(G39:G43)</f>
        <v>1429.5977011494253</v>
      </c>
      <c r="H44" s="9">
        <f>+G44</f>
        <v>1429.5977011494253</v>
      </c>
      <c r="I44" s="14" t="s">
        <v>83</v>
      </c>
      <c r="J44" s="14"/>
      <c r="K44" s="18"/>
      <c r="L44" s="24"/>
      <c r="M44" s="26"/>
      <c r="N44" s="14"/>
      <c r="O44" s="14"/>
      <c r="P44" s="18" t="s">
        <v>84</v>
      </c>
      <c r="Q44" s="4">
        <f>+R44</f>
        <v>1213922.4359134543</v>
      </c>
      <c r="R44" s="5">
        <f>+R43-Q43</f>
        <v>1213922.4359134543</v>
      </c>
      <c r="S44" s="14"/>
      <c r="T44" s="14"/>
      <c r="U44" s="18"/>
      <c r="V44" s="24"/>
      <c r="W44" s="26"/>
      <c r="X44" s="14"/>
    </row>
    <row r="45" spans="1:24">
      <c r="B45" s="24"/>
      <c r="C45" s="26"/>
      <c r="G45" s="24"/>
      <c r="H45" s="26"/>
      <c r="L45" s="24"/>
      <c r="M45" s="26"/>
      <c r="N45" s="14"/>
      <c r="O45" s="14"/>
      <c r="P45" s="18"/>
      <c r="Q45" s="24"/>
      <c r="R45" s="26"/>
      <c r="S45" s="14"/>
      <c r="T45" s="14"/>
      <c r="U45" s="18"/>
      <c r="V45" s="24"/>
      <c r="W45" s="26"/>
    </row>
    <row r="47" spans="1:24">
      <c r="A47" s="18"/>
      <c r="D47" s="14"/>
      <c r="E47" s="14"/>
      <c r="F47" s="18"/>
      <c r="I47" s="14"/>
      <c r="J47" s="14"/>
      <c r="K47" s="18"/>
      <c r="X47" s="14"/>
    </row>
    <row r="48" spans="1:24">
      <c r="A48" s="18"/>
      <c r="B48" s="71"/>
      <c r="C48" s="71"/>
      <c r="E48" s="14"/>
      <c r="G48" s="71"/>
      <c r="H48" s="71"/>
      <c r="I48" s="14"/>
      <c r="J48" s="14"/>
      <c r="L48" s="71"/>
      <c r="M48" s="71"/>
      <c r="N48" s="14"/>
      <c r="O48" s="14"/>
      <c r="P48" s="18"/>
      <c r="Q48" s="71"/>
      <c r="R48" s="71"/>
      <c r="S48" s="14"/>
      <c r="T48" s="14"/>
      <c r="U48" s="18"/>
      <c r="V48" s="71"/>
      <c r="W48" s="71"/>
    </row>
    <row r="49" spans="1:24">
      <c r="A49" s="18"/>
      <c r="B49" s="2"/>
      <c r="C49" s="3"/>
      <c r="D49" s="14"/>
      <c r="E49" s="14"/>
      <c r="F49" s="18"/>
      <c r="G49" s="2"/>
      <c r="H49" s="3"/>
      <c r="I49" s="14"/>
      <c r="J49" s="14"/>
      <c r="K49" s="18"/>
      <c r="L49" s="2"/>
      <c r="M49" s="3"/>
      <c r="N49" s="14"/>
      <c r="O49" s="14"/>
      <c r="P49" s="18"/>
      <c r="Q49" s="2"/>
      <c r="R49" s="3"/>
      <c r="T49" s="14"/>
      <c r="U49" s="18"/>
      <c r="V49" s="2"/>
      <c r="W49" s="3"/>
      <c r="X49" s="14"/>
    </row>
    <row r="50" spans="1:24">
      <c r="A50" s="18"/>
      <c r="B50" s="4"/>
      <c r="C50" s="19"/>
      <c r="D50" s="14"/>
      <c r="E50" s="14"/>
      <c r="F50" s="18"/>
      <c r="G50" s="4"/>
      <c r="I50" s="14"/>
      <c r="J50" s="14"/>
      <c r="K50" s="18"/>
      <c r="L50" s="4"/>
      <c r="M50" s="14"/>
      <c r="N50" s="14"/>
      <c r="O50" s="14"/>
      <c r="P50" s="18"/>
      <c r="Q50" s="4"/>
      <c r="R50" s="19"/>
      <c r="S50" s="14"/>
      <c r="T50" s="14"/>
      <c r="U50" s="18"/>
      <c r="V50" s="4"/>
      <c r="X50" s="14"/>
    </row>
    <row r="51" spans="1:24">
      <c r="A51" s="18"/>
      <c r="B51" s="4"/>
      <c r="C51" s="19"/>
      <c r="D51" s="14"/>
      <c r="E51" s="14"/>
      <c r="F51" s="18"/>
      <c r="G51" s="4"/>
      <c r="I51" s="14"/>
      <c r="J51" s="14"/>
      <c r="K51" s="18"/>
      <c r="L51" s="4"/>
      <c r="M51" s="14"/>
      <c r="N51" s="14"/>
      <c r="O51" s="14"/>
      <c r="P51" s="18"/>
      <c r="Q51" s="4"/>
      <c r="R51" s="19"/>
      <c r="S51" s="14"/>
      <c r="T51" s="14"/>
      <c r="U51" s="18"/>
      <c r="V51" s="4"/>
      <c r="X51" s="14"/>
    </row>
    <row r="52" spans="1:24">
      <c r="B52" s="6"/>
      <c r="C52" s="7"/>
      <c r="D52" s="14"/>
      <c r="E52" s="14"/>
      <c r="F52" s="18"/>
      <c r="G52" s="6"/>
      <c r="H52" s="7"/>
      <c r="I52" s="14"/>
      <c r="J52" s="14"/>
      <c r="K52" s="18"/>
      <c r="L52" s="6"/>
      <c r="M52" s="7"/>
      <c r="N52" s="14"/>
      <c r="O52" s="14"/>
      <c r="P52" s="18"/>
      <c r="Q52" s="4"/>
      <c r="R52" s="19"/>
      <c r="S52" s="14"/>
      <c r="T52" s="14"/>
      <c r="U52" s="18"/>
      <c r="V52" s="4"/>
      <c r="X52" s="14"/>
    </row>
    <row r="53" spans="1:24">
      <c r="A53" s="18"/>
      <c r="B53" s="8"/>
      <c r="C53" s="9"/>
      <c r="D53" s="14"/>
      <c r="E53" s="14"/>
      <c r="F53" s="18"/>
      <c r="G53" s="8"/>
      <c r="H53" s="9"/>
      <c r="I53" s="14"/>
      <c r="J53" s="14"/>
      <c r="K53" s="18"/>
      <c r="L53" s="8"/>
      <c r="M53" s="9"/>
      <c r="N53" s="14"/>
      <c r="O53" s="14"/>
      <c r="P53" s="18"/>
      <c r="Q53" s="8"/>
      <c r="R53" s="9"/>
      <c r="S53" s="14"/>
      <c r="T53" s="14"/>
      <c r="U53" s="18"/>
      <c r="V53" s="8"/>
      <c r="W53" s="9"/>
      <c r="X53" s="14"/>
    </row>
    <row r="54" spans="1:24">
      <c r="A54" s="18"/>
      <c r="B54" s="4"/>
      <c r="D54" s="14"/>
      <c r="E54" s="14"/>
      <c r="F54" s="18"/>
      <c r="G54" s="4"/>
      <c r="I54" s="14"/>
      <c r="J54" s="14"/>
      <c r="K54" s="18"/>
      <c r="L54" s="4"/>
      <c r="N54" s="14"/>
      <c r="O54" s="14"/>
      <c r="P54" s="18"/>
      <c r="Q54" s="4"/>
      <c r="S54" s="14"/>
      <c r="T54" s="14"/>
      <c r="U54" s="18"/>
      <c r="V54" s="4"/>
      <c r="X54" s="14"/>
    </row>
    <row r="55" spans="1:24">
      <c r="B55" s="4"/>
      <c r="G55" s="4"/>
      <c r="L55" s="4"/>
      <c r="M55" s="14"/>
      <c r="N55" s="14"/>
      <c r="O55" s="14"/>
      <c r="P55" s="18"/>
      <c r="Q55" s="4"/>
      <c r="R55" s="19"/>
      <c r="S55" s="14"/>
      <c r="T55" s="14"/>
      <c r="U55" s="18"/>
      <c r="V55" s="4"/>
    </row>
    <row r="57" spans="1:24">
      <c r="D57" s="14"/>
      <c r="E57" s="14"/>
      <c r="F57" s="18"/>
      <c r="I57" s="14"/>
      <c r="J57" s="14"/>
      <c r="K57" s="18"/>
    </row>
    <row r="58" spans="1:24">
      <c r="B58" s="71"/>
      <c r="C58" s="71"/>
      <c r="E58" s="14"/>
      <c r="F58" s="18"/>
      <c r="G58" s="71"/>
      <c r="H58" s="71"/>
      <c r="J58" s="14"/>
      <c r="L58" s="71"/>
      <c r="M58" s="71"/>
      <c r="N58" s="14"/>
      <c r="O58" s="14"/>
      <c r="P58" s="18"/>
      <c r="Q58" s="71"/>
      <c r="R58" s="71"/>
      <c r="S58" s="14"/>
      <c r="T58" s="14"/>
      <c r="U58" s="18"/>
      <c r="V58" s="71"/>
      <c r="W58" s="71"/>
    </row>
    <row r="59" spans="1:24">
      <c r="B59" s="2"/>
      <c r="C59" s="3"/>
      <c r="D59" s="14"/>
      <c r="E59" s="14"/>
      <c r="F59" s="18"/>
      <c r="G59" s="2"/>
      <c r="H59" s="3"/>
      <c r="I59" s="14"/>
      <c r="J59" s="14"/>
      <c r="L59" s="2"/>
      <c r="M59" s="3"/>
      <c r="O59" s="14"/>
      <c r="P59" s="18"/>
      <c r="Q59" s="2"/>
      <c r="R59" s="3"/>
      <c r="T59" s="14"/>
      <c r="U59" s="18"/>
      <c r="V59" s="2"/>
      <c r="W59" s="3"/>
    </row>
    <row r="60" spans="1:24">
      <c r="B60" s="4"/>
      <c r="C60" s="19"/>
      <c r="D60" s="14"/>
      <c r="E60" s="14"/>
      <c r="F60" s="18"/>
      <c r="G60" s="4"/>
      <c r="I60" s="14"/>
      <c r="J60" s="14"/>
      <c r="K60" s="18"/>
      <c r="L60" s="4"/>
      <c r="O60" s="14"/>
      <c r="P60" s="18"/>
      <c r="Q60" s="4"/>
      <c r="R60" s="19"/>
      <c r="S60" s="14"/>
      <c r="T60" s="14"/>
      <c r="U60" s="18"/>
      <c r="V60" s="4"/>
    </row>
    <row r="61" spans="1:24">
      <c r="B61" s="4"/>
      <c r="C61" s="19"/>
      <c r="D61" s="14"/>
      <c r="E61" s="14"/>
      <c r="F61" s="18"/>
      <c r="G61" s="4"/>
      <c r="I61" s="14"/>
      <c r="J61" s="14"/>
      <c r="K61" s="18"/>
      <c r="L61" s="4"/>
      <c r="M61" s="14"/>
      <c r="N61" s="14"/>
      <c r="O61" s="14"/>
      <c r="P61" s="18"/>
      <c r="Q61" s="4"/>
      <c r="R61" s="19"/>
      <c r="S61" s="14"/>
      <c r="T61" s="14"/>
      <c r="U61" s="18"/>
      <c r="V61" s="4"/>
    </row>
    <row r="62" spans="1:24">
      <c r="B62" s="6"/>
      <c r="C62" s="7"/>
      <c r="D62" s="14"/>
      <c r="E62" s="14"/>
      <c r="F62" s="18"/>
      <c r="G62" s="6"/>
      <c r="H62" s="7"/>
      <c r="I62" s="14"/>
      <c r="J62" s="14"/>
      <c r="K62" s="18"/>
      <c r="L62" s="6"/>
      <c r="M62" s="7"/>
      <c r="N62" s="14"/>
      <c r="O62" s="14"/>
      <c r="P62" s="18"/>
      <c r="Q62" s="4"/>
      <c r="R62" s="19"/>
      <c r="S62" s="14"/>
      <c r="T62" s="14"/>
      <c r="U62" s="18"/>
      <c r="V62" s="4"/>
    </row>
    <row r="63" spans="1:24">
      <c r="B63" s="8"/>
      <c r="C63" s="9"/>
      <c r="D63" s="14"/>
      <c r="E63" s="14"/>
      <c r="F63" s="18"/>
      <c r="G63" s="8"/>
      <c r="H63" s="9"/>
      <c r="I63" s="14"/>
      <c r="J63" s="14"/>
      <c r="L63" s="8"/>
      <c r="M63" s="9"/>
      <c r="N63" s="14"/>
      <c r="O63" s="14"/>
      <c r="P63" s="18"/>
      <c r="Q63" s="8"/>
      <c r="R63" s="9"/>
      <c r="S63" s="14"/>
      <c r="T63" s="14"/>
      <c r="U63" s="18"/>
      <c r="V63" s="8"/>
      <c r="W63" s="9"/>
    </row>
    <row r="64" spans="1:24">
      <c r="B64" s="4"/>
      <c r="D64" s="14"/>
      <c r="E64" s="14"/>
      <c r="F64" s="18"/>
      <c r="G64" s="4"/>
      <c r="I64" s="14"/>
      <c r="J64" s="14"/>
      <c r="K64" s="18"/>
      <c r="L64" s="4"/>
      <c r="N64" s="14"/>
      <c r="O64" s="14"/>
      <c r="P64" s="18"/>
      <c r="Q64" s="4"/>
      <c r="S64" s="14"/>
      <c r="T64" s="14"/>
      <c r="U64" s="18"/>
      <c r="V64" s="4"/>
    </row>
    <row r="65" spans="2:22">
      <c r="B65" s="4"/>
      <c r="C65" s="19"/>
      <c r="G65" s="4"/>
      <c r="L65" s="4"/>
      <c r="N65" s="14"/>
      <c r="O65" s="14"/>
      <c r="P65" s="18"/>
      <c r="Q65" s="4"/>
      <c r="R65" s="19"/>
      <c r="S65" s="14"/>
      <c r="T65" s="14"/>
      <c r="U65" s="18"/>
      <c r="V65" s="4"/>
    </row>
  </sheetData>
  <mergeCells count="31">
    <mergeCell ref="C25:D25"/>
    <mergeCell ref="B16:C16"/>
    <mergeCell ref="G16:H16"/>
    <mergeCell ref="L16:M16"/>
    <mergeCell ref="Q16:R16"/>
    <mergeCell ref="V16:W16"/>
    <mergeCell ref="B1:C1"/>
    <mergeCell ref="G1:H1"/>
    <mergeCell ref="L1:M1"/>
    <mergeCell ref="Q1:R1"/>
    <mergeCell ref="V1:W1"/>
    <mergeCell ref="B38:C38"/>
    <mergeCell ref="G38:H38"/>
    <mergeCell ref="L38:M38"/>
    <mergeCell ref="Q38:R38"/>
    <mergeCell ref="V38:W38"/>
    <mergeCell ref="B27:C27"/>
    <mergeCell ref="G27:H27"/>
    <mergeCell ref="L27:M27"/>
    <mergeCell ref="Q27:R27"/>
    <mergeCell ref="V27:W27"/>
    <mergeCell ref="B58:C58"/>
    <mergeCell ref="G58:H58"/>
    <mergeCell ref="L58:M58"/>
    <mergeCell ref="Q58:R58"/>
    <mergeCell ref="V58:W58"/>
    <mergeCell ref="B48:C48"/>
    <mergeCell ref="G48:H48"/>
    <mergeCell ref="L48:M48"/>
    <mergeCell ref="Q48:R48"/>
    <mergeCell ref="V48:W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3"/>
  <sheetViews>
    <sheetView topLeftCell="A7" workbookViewId="0">
      <selection activeCell="F23" sqref="F23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6" width="14.5703125" style="14" customWidth="1"/>
    <col min="7" max="7" width="14.28515625" style="14" customWidth="1"/>
    <col min="8" max="16384" width="11.42578125" style="14"/>
  </cols>
  <sheetData>
    <row r="2" spans="2:7" ht="15" customHeight="1">
      <c r="B2" s="97" t="s">
        <v>146</v>
      </c>
      <c r="C2" s="98"/>
      <c r="D2" s="98"/>
      <c r="E2" s="98"/>
      <c r="F2" s="98"/>
      <c r="G2" s="99"/>
    </row>
    <row r="3" spans="2:7" ht="15" customHeight="1">
      <c r="B3" s="100"/>
      <c r="C3" s="101"/>
      <c r="D3" s="101"/>
      <c r="E3" s="101"/>
      <c r="F3" s="101"/>
      <c r="G3" s="102"/>
    </row>
    <row r="4" spans="2:7" ht="28.5" customHeight="1">
      <c r="B4" s="103"/>
      <c r="C4" s="104"/>
      <c r="D4" s="104"/>
      <c r="E4" s="104"/>
      <c r="F4" s="104"/>
      <c r="G4" s="105"/>
    </row>
    <row r="5" spans="2:7" ht="18.75">
      <c r="B5" s="82" t="s">
        <v>11</v>
      </c>
      <c r="C5" s="82"/>
      <c r="D5" s="78" t="s">
        <v>55</v>
      </c>
      <c r="E5" s="79"/>
      <c r="F5" s="79"/>
      <c r="G5" s="80" t="s">
        <v>16</v>
      </c>
    </row>
    <row r="6" spans="2:7" ht="47.25">
      <c r="B6" s="82"/>
      <c r="C6" s="82"/>
      <c r="D6" s="32" t="s">
        <v>74</v>
      </c>
      <c r="E6" s="32" t="s">
        <v>72</v>
      </c>
      <c r="F6" s="33" t="s">
        <v>73</v>
      </c>
      <c r="G6" s="81"/>
    </row>
    <row r="7" spans="2:7" ht="18.75">
      <c r="B7" s="35" t="s">
        <v>59</v>
      </c>
      <c r="C7" s="36"/>
      <c r="D7" s="32"/>
      <c r="E7" s="32"/>
      <c r="F7" s="33"/>
      <c r="G7" s="70"/>
    </row>
    <row r="8" spans="2:7">
      <c r="B8" s="20" t="s">
        <v>60</v>
      </c>
      <c r="C8" s="16"/>
      <c r="D8" s="17">
        <f>+JUNIO!B12</f>
        <v>3914184.5801423648</v>
      </c>
      <c r="E8" s="17">
        <f>+JUNIO!G11</f>
        <v>8030800</v>
      </c>
      <c r="F8" s="17">
        <f>+JUNIO!L10</f>
        <v>4331601.9402298853</v>
      </c>
      <c r="G8" s="17">
        <f>+D8+E8+F8</f>
        <v>16276586.520372249</v>
      </c>
    </row>
    <row r="9" spans="2:7">
      <c r="B9" s="20" t="str">
        <f>+MARZO!Q11</f>
        <v>INVERSIONES REST TEM</v>
      </c>
      <c r="C9" s="16"/>
      <c r="D9" s="17">
        <v>0</v>
      </c>
      <c r="E9" s="17">
        <f>+JUNIO!Q10</f>
        <v>1007388</v>
      </c>
      <c r="F9" s="17">
        <v>0</v>
      </c>
      <c r="G9" s="17">
        <f>+D9+E9+F9</f>
        <v>1007388</v>
      </c>
    </row>
    <row r="10" spans="2:7" ht="15.75" thickBot="1">
      <c r="B10" s="20" t="str">
        <f>+ABRIL!G21</f>
        <v>EQUIPO DE OFICINA</v>
      </c>
      <c r="C10" s="16"/>
      <c r="D10" s="39">
        <f>+JUNIO!V10-JUNIO!C35</f>
        <v>21192.528735632186</v>
      </c>
      <c r="E10" s="39">
        <v>0</v>
      </c>
      <c r="F10" s="39">
        <v>0</v>
      </c>
      <c r="G10" s="39">
        <f t="shared" ref="G10" si="0">+D10+E10+F10</f>
        <v>21192.528735632186</v>
      </c>
    </row>
    <row r="11" spans="2:7">
      <c r="B11" s="20"/>
      <c r="C11" s="16"/>
      <c r="D11" s="64"/>
      <c r="E11" s="64"/>
      <c r="F11" s="64"/>
      <c r="G11" s="64"/>
    </row>
    <row r="12" spans="2:7">
      <c r="B12" s="37" t="s">
        <v>61</v>
      </c>
      <c r="C12" s="16"/>
      <c r="D12" s="38">
        <f>+D8+D9+D10</f>
        <v>3935377.1088779969</v>
      </c>
      <c r="E12" s="38">
        <f>+E8+E9+E10</f>
        <v>9038188</v>
      </c>
      <c r="F12" s="38">
        <f t="shared" ref="F12:G12" si="1">+F8+F9+F10</f>
        <v>4331601.9402298853</v>
      </c>
      <c r="G12" s="38">
        <f t="shared" si="1"/>
        <v>17305167.049107883</v>
      </c>
    </row>
    <row r="13" spans="2:7" ht="15.75" thickBot="1">
      <c r="B13" s="20"/>
      <c r="C13" s="8"/>
      <c r="D13" s="39"/>
      <c r="E13" s="39"/>
      <c r="F13" s="39"/>
      <c r="G13" s="39"/>
    </row>
    <row r="14" spans="2:7">
      <c r="B14" s="37" t="s">
        <v>71</v>
      </c>
      <c r="C14" s="16"/>
      <c r="D14" s="38">
        <f>+JUNIO!R22</f>
        <v>193274.24537833658</v>
      </c>
      <c r="E14" s="38">
        <v>0</v>
      </c>
      <c r="F14" s="38">
        <v>0</v>
      </c>
      <c r="G14" s="38">
        <f>+D14+E14+F14</f>
        <v>193274.24537833658</v>
      </c>
    </row>
    <row r="15" spans="2:7">
      <c r="B15" s="15"/>
      <c r="C15" s="8"/>
      <c r="D15" s="17"/>
      <c r="E15" s="17"/>
      <c r="F15" s="17"/>
      <c r="G15" s="17"/>
    </row>
    <row r="16" spans="2:7" ht="18.75">
      <c r="B16" s="35" t="s">
        <v>55</v>
      </c>
      <c r="C16" s="8"/>
      <c r="D16" s="17"/>
      <c r="E16" s="17"/>
      <c r="F16" s="17"/>
      <c r="G16" s="17"/>
    </row>
    <row r="17" spans="2:8">
      <c r="B17" s="20" t="str">
        <f>+MARZO!G21</f>
        <v>RENDIMIENTO DISTR</v>
      </c>
      <c r="C17" s="8"/>
      <c r="D17" s="17">
        <v>0</v>
      </c>
      <c r="E17" s="17">
        <v>0</v>
      </c>
      <c r="F17" s="17">
        <v>0</v>
      </c>
      <c r="G17" s="17">
        <f>+D17+E17+F17</f>
        <v>0</v>
      </c>
    </row>
    <row r="18" spans="2:8" ht="15.75" thickBot="1">
      <c r="B18" s="20"/>
      <c r="C18" s="8"/>
      <c r="D18" s="39"/>
      <c r="E18" s="39"/>
      <c r="F18" s="39"/>
      <c r="G18" s="39"/>
    </row>
    <row r="19" spans="2:8">
      <c r="B19" s="91" t="s">
        <v>63</v>
      </c>
      <c r="C19" s="92"/>
      <c r="D19" s="83">
        <f>+D12-D14-D17</f>
        <v>3742102.8634996605</v>
      </c>
      <c r="E19" s="95">
        <f>+E12+E14+E17</f>
        <v>9038188</v>
      </c>
      <c r="F19" s="87">
        <f>+F12+F14+F17</f>
        <v>4331601.9402298853</v>
      </c>
      <c r="G19" s="89">
        <f>+G12-G14-G17</f>
        <v>17111892.803729545</v>
      </c>
    </row>
    <row r="20" spans="2:8">
      <c r="B20" s="93"/>
      <c r="C20" s="94"/>
      <c r="D20" s="84"/>
      <c r="E20" s="96"/>
      <c r="F20" s="88"/>
      <c r="G20" s="90"/>
      <c r="H20" s="1"/>
    </row>
    <row r="21" spans="2:8">
      <c r="G21" s="1"/>
    </row>
    <row r="22" spans="2:8">
      <c r="D22" s="1"/>
    </row>
    <row r="23" spans="2:8">
      <c r="D23" s="40"/>
      <c r="E23" s="21"/>
      <c r="F23" s="111"/>
    </row>
  </sheetData>
  <mergeCells count="9">
    <mergeCell ref="B2:G4"/>
    <mergeCell ref="B5:C6"/>
    <mergeCell ref="D5:F5"/>
    <mergeCell ref="G5:G6"/>
    <mergeCell ref="B19:C20"/>
    <mergeCell ref="D19:D20"/>
    <mergeCell ref="E19:E20"/>
    <mergeCell ref="F19:F20"/>
    <mergeCell ref="G19:G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5"/>
  <sheetViews>
    <sheetView workbookViewId="0"/>
  </sheetViews>
  <sheetFormatPr baseColWidth="10" defaultRowHeight="15"/>
  <cols>
    <col min="1" max="1" width="5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25" width="11.42578125" style="1"/>
    <col min="26" max="29" width="0" style="1" hidden="1" customWidth="1"/>
    <col min="30" max="16384" width="11.42578125" style="1"/>
  </cols>
  <sheetData>
    <row r="1" spans="1:29">
      <c r="A1" s="18"/>
      <c r="B1" s="71" t="str">
        <f>+JUNIO!B1</f>
        <v>BANCOS NO RESTR</v>
      </c>
      <c r="C1" s="71"/>
      <c r="D1" s="14"/>
      <c r="E1" s="14"/>
      <c r="F1" s="18"/>
      <c r="G1" s="71" t="str">
        <f>+JUNIO!G1</f>
        <v>BANCOS RESTR TEM</v>
      </c>
      <c r="H1" s="71"/>
      <c r="I1" s="14"/>
      <c r="J1" s="14"/>
      <c r="K1" s="18"/>
      <c r="L1" s="71" t="str">
        <f>+JUNIO!L1</f>
        <v>BANCOS RESTR PERM</v>
      </c>
      <c r="M1" s="71"/>
      <c r="N1" s="14"/>
      <c r="O1" s="14"/>
      <c r="P1" s="18"/>
      <c r="Q1" s="71" t="str">
        <f>+JUNIO!Q1</f>
        <v>INVERSIONES REST TEM</v>
      </c>
      <c r="R1" s="71"/>
      <c r="S1" s="14"/>
      <c r="T1" s="14"/>
      <c r="U1" s="18"/>
      <c r="V1" s="71" t="str">
        <f>+JUNIO!V1</f>
        <v>EQUIPO DE OFICINA</v>
      </c>
      <c r="W1" s="71"/>
      <c r="X1" s="14"/>
    </row>
    <row r="2" spans="1:29">
      <c r="A2" s="10" t="s">
        <v>1</v>
      </c>
      <c r="B2" s="2">
        <f>+JUNIO!B12</f>
        <v>3914184.5801423648</v>
      </c>
      <c r="C2" s="3"/>
      <c r="E2" s="14"/>
      <c r="F2" s="10" t="str">
        <f>+A2</f>
        <v>SI)</v>
      </c>
      <c r="G2" s="2">
        <f>+JUNIO!G11</f>
        <v>8030800</v>
      </c>
      <c r="H2" s="3"/>
      <c r="J2" s="14"/>
      <c r="K2" s="10" t="str">
        <f>+F2</f>
        <v>SI)</v>
      </c>
      <c r="L2" s="2">
        <f>+JUNIO!L10</f>
        <v>4331601.9402298853</v>
      </c>
      <c r="M2" s="3"/>
      <c r="O2" s="14"/>
      <c r="P2" s="10" t="str">
        <f>+K2</f>
        <v>SI)</v>
      </c>
      <c r="Q2" s="2">
        <f>+JUNIO!Q10</f>
        <v>1007388</v>
      </c>
      <c r="R2" s="3"/>
      <c r="S2" s="14"/>
      <c r="T2" s="14"/>
      <c r="U2" s="10" t="str">
        <f>+P2</f>
        <v>SI)</v>
      </c>
      <c r="V2" s="2">
        <f>+JUNIO!V2</f>
        <v>21551.724137931036</v>
      </c>
      <c r="W2" s="3"/>
    </row>
    <row r="3" spans="1:29">
      <c r="A3" s="18"/>
      <c r="B3" s="4"/>
      <c r="D3" s="14"/>
      <c r="E3" s="14"/>
      <c r="F3" s="18"/>
      <c r="G3" s="4"/>
      <c r="I3" s="14"/>
      <c r="J3" s="14"/>
      <c r="L3" s="4"/>
      <c r="N3" s="14"/>
      <c r="O3" s="14"/>
      <c r="P3" s="18"/>
      <c r="Q3" s="4"/>
      <c r="S3" s="14"/>
      <c r="T3" s="14"/>
      <c r="V3" s="4"/>
      <c r="W3" s="13"/>
      <c r="X3" s="14"/>
    </row>
    <row r="4" spans="1:29">
      <c r="A4" s="18"/>
      <c r="B4" s="4"/>
      <c r="D4" s="14"/>
      <c r="E4" s="14"/>
      <c r="F4" s="18"/>
      <c r="G4" s="4"/>
      <c r="J4" s="14"/>
      <c r="K4" s="18"/>
      <c r="L4" s="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9">
      <c r="A5" s="18"/>
      <c r="B5" s="4"/>
      <c r="C5" s="11"/>
      <c r="D5" s="14"/>
      <c r="E5" s="14"/>
      <c r="F5" s="18"/>
      <c r="G5" s="4"/>
      <c r="H5" s="11"/>
      <c r="J5" s="14"/>
      <c r="K5" s="18"/>
      <c r="L5" s="4"/>
      <c r="M5" s="11"/>
      <c r="N5" s="14"/>
      <c r="O5" s="14"/>
      <c r="P5" s="18"/>
      <c r="Q5" s="4"/>
      <c r="R5" s="11"/>
      <c r="S5" s="14"/>
      <c r="T5" s="14"/>
      <c r="U5" s="18"/>
      <c r="V5" s="4"/>
      <c r="W5" s="11"/>
      <c r="X5" s="14"/>
    </row>
    <row r="6" spans="1:29" s="12" customFormat="1">
      <c r="A6" s="67"/>
      <c r="B6" s="4"/>
      <c r="C6" s="11"/>
      <c r="D6" s="68"/>
      <c r="E6" s="68"/>
      <c r="F6" s="67"/>
      <c r="G6" s="4"/>
      <c r="H6" s="11"/>
      <c r="J6" s="68"/>
      <c r="K6" s="67"/>
      <c r="L6" s="4"/>
      <c r="M6" s="11"/>
      <c r="N6" s="68"/>
      <c r="O6" s="68"/>
      <c r="P6" s="67"/>
      <c r="Q6" s="4"/>
      <c r="R6" s="11"/>
      <c r="S6" s="68"/>
      <c r="T6" s="68"/>
      <c r="U6" s="67"/>
      <c r="V6" s="4"/>
      <c r="W6" s="11"/>
      <c r="X6" s="68"/>
      <c r="Z6" s="69"/>
      <c r="AA6" s="69"/>
    </row>
    <row r="7" spans="1:29" s="12" customFormat="1">
      <c r="A7" s="67"/>
      <c r="B7" s="4"/>
      <c r="C7" s="11"/>
      <c r="D7" s="68"/>
      <c r="E7" s="68"/>
      <c r="F7" s="67"/>
      <c r="G7" s="4"/>
      <c r="H7" s="11"/>
      <c r="J7" s="68"/>
      <c r="K7" s="67"/>
      <c r="L7" s="4"/>
      <c r="M7" s="11"/>
      <c r="N7" s="68"/>
      <c r="O7" s="68"/>
      <c r="P7" s="67"/>
      <c r="Q7" s="4"/>
      <c r="R7" s="11"/>
      <c r="S7" s="68"/>
      <c r="T7" s="68"/>
      <c r="U7" s="67"/>
      <c r="V7" s="4"/>
      <c r="W7" s="11"/>
      <c r="X7" s="68"/>
      <c r="Z7" s="66"/>
      <c r="AB7" s="66"/>
    </row>
    <row r="8" spans="1:29" s="12" customFormat="1">
      <c r="A8" s="67"/>
      <c r="B8" s="4"/>
      <c r="C8" s="11"/>
      <c r="D8" s="68"/>
      <c r="E8" s="68"/>
      <c r="F8" s="67"/>
      <c r="G8" s="4"/>
      <c r="H8" s="11"/>
      <c r="J8" s="68"/>
      <c r="K8" s="67"/>
      <c r="L8" s="6"/>
      <c r="M8" s="7"/>
      <c r="N8" s="68"/>
      <c r="O8" s="68"/>
      <c r="P8" s="67"/>
      <c r="Q8" s="6"/>
      <c r="R8" s="7"/>
      <c r="S8" s="68"/>
      <c r="T8" s="68"/>
      <c r="U8" s="67"/>
      <c r="V8" s="6"/>
      <c r="W8" s="7"/>
      <c r="X8" s="68"/>
      <c r="Z8" s="66"/>
      <c r="AA8" s="66"/>
    </row>
    <row r="9" spans="1:29">
      <c r="A9" s="18"/>
      <c r="B9" s="4"/>
      <c r="C9" s="11"/>
      <c r="D9" s="14"/>
      <c r="E9" s="14"/>
      <c r="G9" s="6"/>
      <c r="H9" s="7"/>
      <c r="J9" s="14"/>
      <c r="K9" s="18"/>
      <c r="L9" s="8"/>
      <c r="M9" s="9"/>
      <c r="N9" s="14"/>
      <c r="O9" s="14"/>
      <c r="P9" s="18"/>
      <c r="Q9" s="8"/>
      <c r="R9" s="9"/>
      <c r="S9" s="14"/>
      <c r="T9" s="14"/>
      <c r="U9" s="18"/>
      <c r="V9" s="6"/>
      <c r="W9" s="7"/>
      <c r="X9" s="14"/>
      <c r="Z9" s="66"/>
      <c r="AA9" s="66"/>
      <c r="AB9" s="12"/>
      <c r="AC9" s="12"/>
    </row>
    <row r="10" spans="1:29">
      <c r="A10" s="18"/>
      <c r="B10" s="6"/>
      <c r="C10" s="7"/>
      <c r="D10" s="14"/>
      <c r="E10" s="14"/>
      <c r="F10" s="18"/>
      <c r="G10" s="8"/>
      <c r="H10" s="9"/>
      <c r="I10" s="14"/>
      <c r="J10" s="14"/>
      <c r="K10" s="18"/>
      <c r="L10" s="4"/>
      <c r="N10" s="14"/>
      <c r="O10" s="14"/>
      <c r="P10" s="18"/>
      <c r="Q10" s="4"/>
      <c r="S10" s="14"/>
      <c r="T10" s="14"/>
      <c r="U10" s="18"/>
      <c r="V10" s="4"/>
      <c r="X10" s="14"/>
      <c r="Z10" s="66"/>
      <c r="AA10" s="66"/>
      <c r="AB10" s="12"/>
      <c r="AC10" s="12"/>
    </row>
    <row r="11" spans="1:29">
      <c r="A11" s="18"/>
      <c r="B11" s="6"/>
      <c r="C11" s="7"/>
      <c r="D11" s="14"/>
      <c r="E11" s="14"/>
      <c r="F11" s="18"/>
      <c r="G11" s="4"/>
      <c r="H11" s="11"/>
      <c r="I11" s="14"/>
      <c r="J11" s="14"/>
      <c r="K11" s="18"/>
      <c r="L11" s="4"/>
      <c r="N11" s="14"/>
      <c r="O11" s="14"/>
      <c r="P11" s="18"/>
      <c r="Q11" s="4"/>
      <c r="S11" s="14"/>
      <c r="T11" s="14"/>
      <c r="U11" s="18"/>
      <c r="V11" s="4"/>
      <c r="X11" s="14"/>
      <c r="Z11" s="66"/>
      <c r="AA11" s="66"/>
      <c r="AB11" s="12"/>
      <c r="AC11" s="12"/>
    </row>
    <row r="12" spans="1:29">
      <c r="A12" s="18"/>
      <c r="B12" s="4"/>
      <c r="C12" s="11"/>
      <c r="D12" s="14"/>
      <c r="E12" s="14"/>
      <c r="F12" s="18"/>
      <c r="G12" s="4"/>
      <c r="H12" s="11"/>
      <c r="I12" s="14"/>
      <c r="J12" s="14"/>
      <c r="K12" s="18"/>
      <c r="L12" s="4"/>
      <c r="N12" s="14"/>
      <c r="O12" s="14"/>
      <c r="P12" s="18"/>
      <c r="Q12" s="4"/>
      <c r="S12" s="14"/>
      <c r="T12" s="14"/>
      <c r="U12" s="18"/>
      <c r="V12" s="4"/>
      <c r="X12" s="14"/>
      <c r="Z12" s="66"/>
      <c r="AA12" s="66"/>
      <c r="AB12" s="12"/>
      <c r="AC12" s="12"/>
    </row>
    <row r="13" spans="1:29">
      <c r="A13" s="18"/>
      <c r="C13" s="13"/>
      <c r="D13" s="14"/>
      <c r="E13" s="14"/>
      <c r="F13" s="18"/>
      <c r="G13" s="4"/>
      <c r="I13" s="14"/>
      <c r="J13" s="14"/>
      <c r="K13" s="18"/>
      <c r="L13" s="4"/>
      <c r="M13" s="14"/>
      <c r="N13" s="14"/>
      <c r="O13" s="14"/>
      <c r="P13" s="18"/>
      <c r="Q13" s="4"/>
      <c r="R13" s="19"/>
      <c r="S13" s="14"/>
      <c r="T13" s="14"/>
      <c r="U13" s="18"/>
      <c r="V13" s="4"/>
      <c r="X13" s="14"/>
      <c r="Z13" s="66"/>
      <c r="AA13" s="66"/>
      <c r="AB13" s="12"/>
      <c r="AC13" s="12"/>
    </row>
    <row r="14" spans="1:29">
      <c r="C14" s="11"/>
      <c r="Z14" s="66"/>
      <c r="AA14" s="66"/>
      <c r="AB14" s="12"/>
      <c r="AC14" s="12"/>
    </row>
    <row r="16" spans="1:29">
      <c r="A16" s="18"/>
      <c r="B16" s="71" t="str">
        <f>+JUNIO!B16</f>
        <v>PATRIMONIO NO RESTR</v>
      </c>
      <c r="C16" s="71"/>
      <c r="D16" s="14"/>
      <c r="E16" s="14"/>
      <c r="F16" s="18"/>
      <c r="G16" s="71" t="str">
        <f>+JUNIO!G16</f>
        <v>PATRIMONIO REST TEM</v>
      </c>
      <c r="H16" s="71"/>
      <c r="I16" s="14"/>
      <c r="J16" s="14"/>
      <c r="K16" s="18"/>
      <c r="L16" s="71" t="str">
        <f>+JUNIO!L16</f>
        <v>PATRIMONIO REST PERM</v>
      </c>
      <c r="M16" s="71"/>
      <c r="N16" s="14"/>
      <c r="O16" s="14"/>
      <c r="P16" s="18"/>
      <c r="Q16" s="71" t="str">
        <f>+JUNIO!Q16</f>
        <v>IVA POR PAGAR</v>
      </c>
      <c r="R16" s="71"/>
      <c r="S16" s="14"/>
      <c r="T16" s="14"/>
      <c r="U16" s="18"/>
      <c r="V16" s="71" t="str">
        <f>+JUNIO!B27</f>
        <v>DEP. ACUM. EQ. OFICINA</v>
      </c>
      <c r="W16" s="71"/>
      <c r="X16" s="14"/>
    </row>
    <row r="17" spans="1:24">
      <c r="B17" s="2"/>
      <c r="C17" s="3">
        <f>+JUNIO!C24</f>
        <v>3742102.863499661</v>
      </c>
      <c r="D17" s="1" t="s">
        <v>2</v>
      </c>
      <c r="E17" s="14"/>
      <c r="G17" s="2"/>
      <c r="H17" s="3">
        <f>+JUNIO!H23</f>
        <v>9038188</v>
      </c>
      <c r="I17" s="1" t="s">
        <v>2</v>
      </c>
      <c r="J17" s="14"/>
      <c r="L17" s="2"/>
      <c r="M17" s="3">
        <f>+JUNIO!M22</f>
        <v>4331601.9402298853</v>
      </c>
      <c r="N17" s="1" t="str">
        <f>+I17</f>
        <v>(SI</v>
      </c>
      <c r="O17" s="14"/>
      <c r="Q17" s="23"/>
      <c r="R17" s="22">
        <f>+JUNIO!R22</f>
        <v>193274.24537833658</v>
      </c>
      <c r="S17" s="1" t="s">
        <v>2</v>
      </c>
      <c r="T17" s="14"/>
      <c r="U17" s="18"/>
      <c r="V17" s="2"/>
      <c r="W17" s="3">
        <f>+JUNIO!C35</f>
        <v>359.19540229885064</v>
      </c>
      <c r="X17" s="1" t="s">
        <v>2</v>
      </c>
    </row>
    <row r="18" spans="1:24">
      <c r="B18" s="4"/>
      <c r="D18" s="14"/>
      <c r="E18" s="14"/>
      <c r="G18" s="4"/>
      <c r="I18" s="14"/>
      <c r="J18" s="14"/>
      <c r="K18" s="18"/>
      <c r="L18" s="4"/>
      <c r="N18" s="14"/>
      <c r="O18" s="14"/>
      <c r="P18" s="18"/>
      <c r="Q18" s="4"/>
      <c r="S18" s="14"/>
      <c r="T18" s="14"/>
      <c r="U18" s="18"/>
      <c r="V18" s="4"/>
      <c r="X18" s="14"/>
    </row>
    <row r="19" spans="1:24">
      <c r="A19" s="18"/>
      <c r="B19" s="4"/>
      <c r="D19" s="14"/>
      <c r="E19" s="14"/>
      <c r="G19" s="4"/>
      <c r="I19" s="14"/>
      <c r="J19" s="14"/>
      <c r="K19" s="18"/>
      <c r="L19" s="4"/>
      <c r="M19" s="14"/>
      <c r="N19" s="14"/>
      <c r="O19" s="14"/>
      <c r="P19" s="18"/>
      <c r="Q19" s="4"/>
      <c r="R19" s="19"/>
      <c r="S19" s="14"/>
      <c r="T19" s="14"/>
      <c r="V19" s="4"/>
      <c r="X19" s="14"/>
    </row>
    <row r="20" spans="1:24">
      <c r="A20" s="18"/>
      <c r="B20" s="4"/>
      <c r="C20" s="11"/>
      <c r="D20" s="14"/>
      <c r="E20" s="14"/>
      <c r="G20" s="4"/>
      <c r="H20" s="11"/>
      <c r="I20" s="14"/>
      <c r="J20" s="14"/>
      <c r="K20" s="18"/>
      <c r="L20" s="6"/>
      <c r="M20" s="7"/>
      <c r="N20" s="14"/>
      <c r="O20" s="14"/>
      <c r="P20" s="18"/>
      <c r="Q20" s="6"/>
      <c r="R20" s="7"/>
      <c r="S20" s="14"/>
      <c r="T20" s="14"/>
      <c r="U20" s="18"/>
      <c r="V20" s="6"/>
      <c r="W20" s="7"/>
      <c r="X20" s="14"/>
    </row>
    <row r="21" spans="1:24">
      <c r="A21" s="18"/>
      <c r="B21" s="4"/>
      <c r="C21" s="11"/>
      <c r="D21" s="14"/>
      <c r="E21" s="14"/>
      <c r="G21" s="6"/>
      <c r="H21" s="7"/>
      <c r="I21" s="14"/>
      <c r="J21" s="14"/>
      <c r="K21" s="18"/>
      <c r="L21" s="8"/>
      <c r="M21" s="9"/>
      <c r="N21" s="14"/>
      <c r="O21" s="14"/>
      <c r="P21" s="18"/>
      <c r="Q21" s="8"/>
      <c r="R21" s="9"/>
      <c r="S21" s="14"/>
      <c r="T21" s="14"/>
      <c r="U21" s="18"/>
      <c r="V21" s="8"/>
      <c r="W21" s="9"/>
      <c r="X21" s="14"/>
    </row>
    <row r="22" spans="1:24">
      <c r="A22" s="18"/>
      <c r="B22" s="6"/>
      <c r="C22" s="7"/>
      <c r="D22" s="14"/>
      <c r="E22" s="14"/>
      <c r="F22" s="18"/>
      <c r="G22" s="8"/>
      <c r="H22" s="9"/>
      <c r="I22" s="14"/>
      <c r="J22" s="14"/>
      <c r="K22" s="18"/>
      <c r="L22" s="4"/>
      <c r="N22" s="14"/>
      <c r="O22" s="14"/>
      <c r="P22" s="18"/>
      <c r="Q22" s="4"/>
      <c r="S22" s="14"/>
      <c r="T22" s="14"/>
      <c r="U22" s="18"/>
      <c r="V22" s="4"/>
      <c r="X22" s="14"/>
    </row>
    <row r="23" spans="1:24">
      <c r="A23" s="18"/>
      <c r="B23" s="8"/>
      <c r="C23" s="9"/>
      <c r="D23" s="14"/>
      <c r="E23" s="14"/>
      <c r="F23" s="18"/>
      <c r="G23" s="4"/>
      <c r="I23" s="14"/>
      <c r="J23" s="14"/>
      <c r="K23" s="18"/>
      <c r="L23" s="4"/>
      <c r="M23" s="14"/>
      <c r="N23" s="14"/>
      <c r="O23" s="14"/>
      <c r="P23" s="18"/>
      <c r="Q23" s="4"/>
      <c r="R23" s="19"/>
      <c r="S23" s="14"/>
      <c r="T23" s="14"/>
      <c r="U23" s="18"/>
      <c r="V23" s="4"/>
      <c r="X23" s="14"/>
    </row>
    <row r="24" spans="1:24">
      <c r="A24" s="18"/>
      <c r="B24" s="4"/>
      <c r="D24" s="14"/>
      <c r="E24" s="14"/>
      <c r="F24" s="18"/>
      <c r="G24" s="12"/>
      <c r="I24" s="14"/>
      <c r="J24" s="14"/>
      <c r="K24" s="18"/>
      <c r="L24" s="12"/>
      <c r="M24" s="14"/>
      <c r="N24" s="14"/>
      <c r="O24" s="14"/>
      <c r="P24" s="18"/>
      <c r="Q24" s="12"/>
      <c r="R24" s="19"/>
      <c r="S24" s="14"/>
      <c r="T24" s="14"/>
      <c r="U24" s="18"/>
      <c r="V24" s="12"/>
      <c r="X24" s="14"/>
    </row>
    <row r="25" spans="1:24">
      <c r="C25" s="108"/>
      <c r="D25" s="108"/>
    </row>
    <row r="27" spans="1:24">
      <c r="A27" s="18"/>
      <c r="B27" s="71"/>
      <c r="C27" s="71"/>
      <c r="D27" s="14"/>
      <c r="E27" s="14"/>
      <c r="F27" s="18"/>
      <c r="G27" s="71"/>
      <c r="H27" s="71"/>
      <c r="I27" s="14"/>
      <c r="J27" s="14"/>
      <c r="K27" s="18"/>
      <c r="L27" s="71"/>
      <c r="M27" s="71"/>
      <c r="N27" s="14"/>
      <c r="O27" s="14"/>
      <c r="P27" s="18"/>
      <c r="Q27" s="71"/>
      <c r="R27" s="71"/>
      <c r="S27" s="14"/>
      <c r="T27" s="14"/>
      <c r="U27" s="18"/>
      <c r="V27" s="71"/>
      <c r="W27" s="71"/>
      <c r="X27" s="14"/>
    </row>
    <row r="28" spans="1:24">
      <c r="B28" s="2"/>
      <c r="C28" s="3"/>
      <c r="E28" s="14"/>
      <c r="F28" s="18"/>
      <c r="G28" s="2"/>
      <c r="H28" s="3"/>
      <c r="J28" s="14"/>
      <c r="L28" s="2"/>
      <c r="M28" s="3"/>
      <c r="O28" s="14"/>
      <c r="P28" s="18"/>
      <c r="Q28" s="2"/>
      <c r="R28" s="3"/>
      <c r="T28" s="14"/>
      <c r="U28" s="18"/>
      <c r="V28" s="2"/>
      <c r="W28" s="3"/>
    </row>
    <row r="29" spans="1:24">
      <c r="A29" s="18"/>
      <c r="B29" s="4"/>
      <c r="C29" s="13"/>
      <c r="E29" s="14"/>
      <c r="F29" s="18"/>
      <c r="G29" s="4"/>
      <c r="J29" s="14"/>
      <c r="K29" s="18"/>
      <c r="L29" s="4"/>
      <c r="O29" s="14"/>
      <c r="P29" s="18"/>
      <c r="Q29" s="4"/>
      <c r="T29" s="14"/>
      <c r="U29" s="18"/>
      <c r="V29" s="4"/>
      <c r="X29" s="14"/>
    </row>
    <row r="30" spans="1:24">
      <c r="A30" s="18"/>
      <c r="B30" s="4"/>
      <c r="C30" s="11"/>
      <c r="D30" s="14"/>
      <c r="E30" s="14"/>
      <c r="F30" s="18"/>
      <c r="G30" s="4"/>
      <c r="J30" s="14"/>
      <c r="K30" s="18"/>
      <c r="L30" s="4"/>
      <c r="N30" s="14"/>
      <c r="O30" s="14"/>
      <c r="P30" s="18"/>
      <c r="Q30" s="4"/>
      <c r="T30" s="14"/>
      <c r="U30" s="18"/>
      <c r="V30" s="4"/>
      <c r="X30" s="14"/>
    </row>
    <row r="31" spans="1:24">
      <c r="A31" s="18"/>
      <c r="B31" s="12"/>
      <c r="C31" s="13"/>
      <c r="E31" s="14"/>
      <c r="F31" s="18"/>
      <c r="G31" s="4"/>
      <c r="J31" s="14"/>
      <c r="K31" s="18"/>
      <c r="L31" s="6"/>
      <c r="M31" s="7"/>
      <c r="O31" s="14"/>
      <c r="P31" s="18"/>
      <c r="Q31" s="4"/>
      <c r="R31" s="11"/>
      <c r="S31" s="14"/>
      <c r="T31" s="14"/>
      <c r="U31" s="18"/>
      <c r="V31" s="4"/>
      <c r="W31" s="11"/>
      <c r="X31" s="14"/>
    </row>
    <row r="32" spans="1:24">
      <c r="A32" s="18"/>
      <c r="B32" s="12"/>
      <c r="C32" s="13"/>
      <c r="E32" s="14"/>
      <c r="F32" s="1"/>
      <c r="G32" s="6"/>
      <c r="H32" s="7"/>
      <c r="J32" s="14"/>
      <c r="K32" s="18"/>
      <c r="L32" s="6"/>
      <c r="M32" s="7"/>
      <c r="N32" s="14"/>
      <c r="O32" s="14"/>
      <c r="P32" s="18"/>
      <c r="Q32" s="6"/>
      <c r="R32" s="7"/>
      <c r="S32" s="14"/>
      <c r="T32" s="14"/>
      <c r="U32" s="18"/>
      <c r="V32" s="4"/>
      <c r="W32" s="11"/>
      <c r="X32" s="14"/>
    </row>
    <row r="33" spans="1:24">
      <c r="A33" s="18"/>
      <c r="B33" s="12"/>
      <c r="C33" s="59"/>
      <c r="E33" s="14"/>
      <c r="F33" s="18"/>
      <c r="G33" s="6"/>
      <c r="H33" s="7"/>
      <c r="I33" s="14"/>
      <c r="J33" s="14"/>
      <c r="K33" s="18"/>
      <c r="L33" s="8"/>
      <c r="M33" s="9"/>
      <c r="N33" s="14"/>
      <c r="O33" s="14"/>
      <c r="P33" s="18"/>
      <c r="Q33" s="6"/>
      <c r="R33" s="7"/>
      <c r="S33" s="14"/>
      <c r="T33" s="14"/>
      <c r="U33" s="18"/>
      <c r="V33" s="8"/>
      <c r="W33" s="9"/>
      <c r="X33" s="14"/>
    </row>
    <row r="34" spans="1:24">
      <c r="A34" s="18"/>
      <c r="B34" s="8"/>
      <c r="C34" s="9"/>
      <c r="D34" s="14"/>
      <c r="E34" s="14"/>
      <c r="F34" s="18"/>
      <c r="G34" s="8"/>
      <c r="H34" s="9"/>
      <c r="I34" s="14"/>
      <c r="J34" s="14"/>
      <c r="K34" s="18"/>
      <c r="L34" s="4"/>
      <c r="N34" s="14"/>
      <c r="O34" s="14"/>
      <c r="P34" s="18"/>
      <c r="Q34" s="4"/>
      <c r="S34" s="14"/>
      <c r="T34" s="14"/>
      <c r="U34" s="18"/>
      <c r="V34" s="2"/>
      <c r="W34" s="3"/>
      <c r="X34" s="14"/>
    </row>
    <row r="35" spans="1:24">
      <c r="A35" s="18"/>
      <c r="B35" s="56"/>
      <c r="C35" s="57"/>
      <c r="D35" s="14"/>
      <c r="E35" s="14"/>
      <c r="F35" s="18"/>
      <c r="G35" s="4"/>
      <c r="I35" s="14"/>
      <c r="J35" s="14"/>
      <c r="K35" s="18"/>
      <c r="L35" s="4"/>
      <c r="M35" s="14"/>
      <c r="N35" s="14"/>
      <c r="O35" s="14"/>
      <c r="P35" s="18"/>
      <c r="Q35" s="4"/>
      <c r="R35" s="19"/>
      <c r="S35" s="14"/>
      <c r="T35" s="14"/>
      <c r="U35" s="18"/>
      <c r="V35" s="4"/>
      <c r="X35" s="14"/>
    </row>
    <row r="37" spans="1:24">
      <c r="A37" s="18"/>
      <c r="D37" s="14"/>
      <c r="E37" s="14"/>
      <c r="F37" s="18"/>
      <c r="I37" s="14"/>
      <c r="J37" s="14"/>
      <c r="K37" s="18"/>
      <c r="X37" s="14"/>
    </row>
    <row r="38" spans="1:24">
      <c r="A38" s="18"/>
      <c r="B38" s="71"/>
      <c r="C38" s="71"/>
      <c r="E38" s="14"/>
      <c r="F38" s="18"/>
      <c r="G38" s="71"/>
      <c r="H38" s="71"/>
      <c r="J38" s="14"/>
      <c r="L38" s="71"/>
      <c r="M38" s="71"/>
      <c r="N38" s="14"/>
      <c r="O38" s="14"/>
      <c r="P38" s="18"/>
      <c r="Q38" s="71"/>
      <c r="R38" s="71"/>
      <c r="S38" s="14"/>
      <c r="T38" s="14"/>
      <c r="U38" s="18"/>
      <c r="V38" s="71"/>
      <c r="W38" s="71"/>
    </row>
    <row r="39" spans="1:24">
      <c r="A39" s="18"/>
      <c r="B39" s="2"/>
      <c r="C39" s="3"/>
      <c r="D39" s="14"/>
      <c r="E39" s="14"/>
      <c r="F39" s="18"/>
      <c r="G39" s="2"/>
      <c r="H39" s="3"/>
      <c r="J39" s="14"/>
      <c r="L39" s="2"/>
      <c r="M39" s="3"/>
      <c r="N39" s="14"/>
      <c r="O39" s="14"/>
      <c r="Q39" s="2"/>
      <c r="R39" s="3"/>
      <c r="S39" s="14"/>
      <c r="T39" s="14"/>
      <c r="U39" s="18"/>
      <c r="V39" s="2"/>
      <c r="W39" s="3"/>
      <c r="X39" s="14"/>
    </row>
    <row r="40" spans="1:24">
      <c r="A40" s="18"/>
      <c r="B40" s="4"/>
      <c r="C40" s="13"/>
      <c r="D40" s="14"/>
      <c r="E40" s="14"/>
      <c r="F40" s="18"/>
      <c r="G40" s="4"/>
      <c r="I40" s="14"/>
      <c r="J40" s="14"/>
      <c r="K40" s="18"/>
      <c r="L40" s="4"/>
      <c r="M40" s="14"/>
      <c r="N40" s="14"/>
      <c r="O40" s="14"/>
      <c r="Q40" s="4"/>
      <c r="R40" s="19"/>
      <c r="S40" s="14"/>
      <c r="T40" s="14"/>
      <c r="U40" s="18"/>
      <c r="V40" s="4"/>
      <c r="X40" s="14"/>
    </row>
    <row r="41" spans="1:24">
      <c r="A41" s="18"/>
      <c r="B41" s="4"/>
      <c r="C41" s="19"/>
      <c r="D41" s="14"/>
      <c r="E41" s="14"/>
      <c r="F41" s="18"/>
      <c r="G41" s="4"/>
      <c r="I41" s="14"/>
      <c r="J41" s="14"/>
      <c r="K41" s="18"/>
      <c r="L41" s="4"/>
      <c r="M41" s="14"/>
      <c r="N41" s="14"/>
      <c r="O41" s="14"/>
      <c r="Q41" s="4"/>
      <c r="R41" s="19"/>
      <c r="S41" s="14"/>
      <c r="T41" s="14"/>
      <c r="U41" s="18"/>
      <c r="V41" s="4"/>
      <c r="X41" s="14"/>
    </row>
    <row r="42" spans="1:24">
      <c r="A42" s="18"/>
      <c r="B42" s="4"/>
      <c r="C42" s="11"/>
      <c r="D42" s="14"/>
      <c r="E42" s="14"/>
      <c r="G42" s="4"/>
      <c r="H42" s="11"/>
      <c r="I42" s="14"/>
      <c r="J42" s="14"/>
      <c r="K42" s="18"/>
      <c r="L42" s="6"/>
      <c r="M42" s="7"/>
      <c r="N42" s="14"/>
      <c r="O42" s="14"/>
      <c r="Q42" s="4"/>
      <c r="R42" s="19"/>
      <c r="S42" s="14"/>
      <c r="T42" s="14"/>
      <c r="U42" s="18"/>
      <c r="V42" s="8"/>
      <c r="W42" s="9"/>
      <c r="X42" s="14"/>
    </row>
    <row r="43" spans="1:24">
      <c r="A43" s="18"/>
      <c r="B43" s="6"/>
      <c r="C43" s="7"/>
      <c r="D43" s="14"/>
      <c r="E43" s="14"/>
      <c r="F43" s="18"/>
      <c r="G43" s="4"/>
      <c r="H43" s="11"/>
      <c r="I43" s="14"/>
      <c r="J43" s="14"/>
      <c r="K43" s="18"/>
      <c r="L43" s="8"/>
      <c r="M43" s="9"/>
      <c r="O43" s="14"/>
      <c r="P43" s="18"/>
      <c r="Q43" s="8"/>
      <c r="R43" s="9"/>
      <c r="T43" s="14"/>
      <c r="U43" s="18"/>
      <c r="V43" s="8"/>
      <c r="W43" s="9"/>
      <c r="X43" s="14"/>
    </row>
    <row r="44" spans="1:24">
      <c r="A44" s="18"/>
      <c r="B44" s="8"/>
      <c r="C44" s="9"/>
      <c r="D44" s="14"/>
      <c r="E44" s="14"/>
      <c r="F44" s="18"/>
      <c r="G44" s="8"/>
      <c r="H44" s="9"/>
      <c r="I44" s="14"/>
      <c r="J44" s="14"/>
      <c r="K44" s="18"/>
      <c r="L44" s="4"/>
      <c r="N44" s="14"/>
      <c r="O44" s="14"/>
      <c r="P44" s="18"/>
      <c r="Q44" s="4"/>
      <c r="S44" s="14"/>
      <c r="T44" s="14"/>
      <c r="U44" s="18"/>
      <c r="V44" s="4"/>
      <c r="X44" s="14"/>
    </row>
    <row r="45" spans="1:24">
      <c r="B45" s="4"/>
      <c r="G45" s="4"/>
      <c r="L45" s="4"/>
      <c r="N45" s="14"/>
      <c r="O45" s="14"/>
      <c r="P45" s="18"/>
      <c r="Q45" s="4"/>
      <c r="S45" s="14"/>
      <c r="T45" s="14"/>
      <c r="U45" s="18"/>
      <c r="V45" s="4"/>
    </row>
    <row r="47" spans="1:24">
      <c r="A47" s="18"/>
      <c r="D47" s="14"/>
      <c r="E47" s="14"/>
      <c r="F47" s="18"/>
      <c r="I47" s="14"/>
      <c r="J47" s="14"/>
      <c r="K47" s="18"/>
      <c r="X47" s="14"/>
    </row>
    <row r="48" spans="1:24">
      <c r="A48" s="18"/>
      <c r="B48" s="71"/>
      <c r="C48" s="71"/>
      <c r="E48" s="14"/>
      <c r="G48" s="71"/>
      <c r="H48" s="71"/>
      <c r="I48" s="14"/>
      <c r="J48" s="14"/>
      <c r="L48" s="71"/>
      <c r="M48" s="71"/>
      <c r="N48" s="14"/>
      <c r="O48" s="14"/>
      <c r="P48" s="18"/>
      <c r="Q48" s="71"/>
      <c r="R48" s="71"/>
      <c r="S48" s="14"/>
      <c r="T48" s="14"/>
      <c r="U48" s="18"/>
      <c r="V48" s="71"/>
      <c r="W48" s="71"/>
    </row>
    <row r="49" spans="1:24">
      <c r="A49" s="18"/>
      <c r="B49" s="2"/>
      <c r="C49" s="3"/>
      <c r="D49" s="14"/>
      <c r="E49" s="14"/>
      <c r="F49" s="18"/>
      <c r="G49" s="2"/>
      <c r="H49" s="3"/>
      <c r="I49" s="14"/>
      <c r="J49" s="14"/>
      <c r="K49" s="18"/>
      <c r="L49" s="2"/>
      <c r="M49" s="3"/>
      <c r="N49" s="14"/>
      <c r="O49" s="14"/>
      <c r="P49" s="18"/>
      <c r="Q49" s="2"/>
      <c r="R49" s="3"/>
      <c r="T49" s="14"/>
      <c r="U49" s="18"/>
      <c r="V49" s="2"/>
      <c r="W49" s="3"/>
      <c r="X49" s="14"/>
    </row>
    <row r="50" spans="1:24">
      <c r="A50" s="18"/>
      <c r="B50" s="4"/>
      <c r="C50" s="19"/>
      <c r="D50" s="14"/>
      <c r="E50" s="14"/>
      <c r="F50" s="18"/>
      <c r="G50" s="4"/>
      <c r="I50" s="14"/>
      <c r="J50" s="14"/>
      <c r="K50" s="18"/>
      <c r="L50" s="4"/>
      <c r="M50" s="14"/>
      <c r="N50" s="14"/>
      <c r="O50" s="14"/>
      <c r="P50" s="18"/>
      <c r="Q50" s="4"/>
      <c r="R50" s="19"/>
      <c r="S50" s="14"/>
      <c r="T50" s="14"/>
      <c r="U50" s="18"/>
      <c r="V50" s="4"/>
      <c r="X50" s="14"/>
    </row>
    <row r="51" spans="1:24">
      <c r="A51" s="18"/>
      <c r="B51" s="4"/>
      <c r="C51" s="19"/>
      <c r="D51" s="14"/>
      <c r="E51" s="14"/>
      <c r="F51" s="18"/>
      <c r="G51" s="4"/>
      <c r="I51" s="14"/>
      <c r="J51" s="14"/>
      <c r="K51" s="18"/>
      <c r="L51" s="4"/>
      <c r="M51" s="14"/>
      <c r="N51" s="14"/>
      <c r="O51" s="14"/>
      <c r="P51" s="18"/>
      <c r="Q51" s="4"/>
      <c r="R51" s="19"/>
      <c r="S51" s="14"/>
      <c r="T51" s="14"/>
      <c r="U51" s="18"/>
      <c r="V51" s="4"/>
      <c r="X51" s="14"/>
    </row>
    <row r="52" spans="1:24">
      <c r="B52" s="6"/>
      <c r="C52" s="7"/>
      <c r="D52" s="14"/>
      <c r="E52" s="14"/>
      <c r="F52" s="18"/>
      <c r="G52" s="6"/>
      <c r="H52" s="7"/>
      <c r="I52" s="14"/>
      <c r="J52" s="14"/>
      <c r="K52" s="18"/>
      <c r="L52" s="6"/>
      <c r="M52" s="7"/>
      <c r="N52" s="14"/>
      <c r="O52" s="14"/>
      <c r="P52" s="18"/>
      <c r="Q52" s="4"/>
      <c r="R52" s="19"/>
      <c r="S52" s="14"/>
      <c r="T52" s="14"/>
      <c r="U52" s="18"/>
      <c r="V52" s="4"/>
      <c r="X52" s="14"/>
    </row>
    <row r="53" spans="1:24">
      <c r="A53" s="18"/>
      <c r="B53" s="8"/>
      <c r="C53" s="9"/>
      <c r="D53" s="14"/>
      <c r="E53" s="14"/>
      <c r="F53" s="18"/>
      <c r="G53" s="8"/>
      <c r="H53" s="9"/>
      <c r="I53" s="14"/>
      <c r="J53" s="14"/>
      <c r="K53" s="18"/>
      <c r="L53" s="8"/>
      <c r="M53" s="9"/>
      <c r="N53" s="14"/>
      <c r="O53" s="14"/>
      <c r="P53" s="18"/>
      <c r="Q53" s="8"/>
      <c r="R53" s="9"/>
      <c r="S53" s="14"/>
      <c r="T53" s="14"/>
      <c r="U53" s="18"/>
      <c r="V53" s="8"/>
      <c r="W53" s="9"/>
      <c r="X53" s="14"/>
    </row>
    <row r="54" spans="1:24">
      <c r="A54" s="18"/>
      <c r="B54" s="4"/>
      <c r="D54" s="14"/>
      <c r="E54" s="14"/>
      <c r="F54" s="18"/>
      <c r="G54" s="4"/>
      <c r="I54" s="14"/>
      <c r="J54" s="14"/>
      <c r="K54" s="18"/>
      <c r="L54" s="4"/>
      <c r="N54" s="14"/>
      <c r="O54" s="14"/>
      <c r="P54" s="18"/>
      <c r="Q54" s="4"/>
      <c r="S54" s="14"/>
      <c r="T54" s="14"/>
      <c r="U54" s="18"/>
      <c r="V54" s="4"/>
      <c r="X54" s="14"/>
    </row>
    <row r="55" spans="1:24">
      <c r="B55" s="4"/>
      <c r="G55" s="4"/>
      <c r="L55" s="4"/>
      <c r="M55" s="14"/>
      <c r="N55" s="14"/>
      <c r="O55" s="14"/>
      <c r="P55" s="18"/>
      <c r="Q55" s="4"/>
      <c r="R55" s="19"/>
      <c r="S55" s="14"/>
      <c r="T55" s="14"/>
      <c r="U55" s="18"/>
      <c r="V55" s="4"/>
    </row>
    <row r="57" spans="1:24">
      <c r="D57" s="14"/>
      <c r="E57" s="14"/>
      <c r="F57" s="18"/>
      <c r="I57" s="14"/>
      <c r="J57" s="14"/>
      <c r="K57" s="18"/>
    </row>
    <row r="58" spans="1:24">
      <c r="B58" s="71"/>
      <c r="C58" s="71"/>
      <c r="E58" s="14"/>
      <c r="F58" s="18"/>
      <c r="G58" s="71"/>
      <c r="H58" s="71"/>
      <c r="J58" s="14"/>
      <c r="L58" s="71"/>
      <c r="M58" s="71"/>
      <c r="N58" s="14"/>
      <c r="O58" s="14"/>
      <c r="P58" s="18"/>
      <c r="Q58" s="71"/>
      <c r="R58" s="71"/>
      <c r="S58" s="14"/>
      <c r="T58" s="14"/>
      <c r="U58" s="18"/>
      <c r="V58" s="71"/>
      <c r="W58" s="71"/>
    </row>
    <row r="59" spans="1:24">
      <c r="B59" s="2"/>
      <c r="C59" s="3"/>
      <c r="D59" s="14"/>
      <c r="E59" s="14"/>
      <c r="F59" s="18"/>
      <c r="G59" s="2"/>
      <c r="H59" s="3"/>
      <c r="I59" s="14"/>
      <c r="J59" s="14"/>
      <c r="L59" s="2"/>
      <c r="M59" s="3"/>
      <c r="O59" s="14"/>
      <c r="P59" s="18"/>
      <c r="Q59" s="2"/>
      <c r="R59" s="3"/>
      <c r="T59" s="14"/>
      <c r="U59" s="18"/>
      <c r="V59" s="2"/>
      <c r="W59" s="3"/>
    </row>
    <row r="60" spans="1:24">
      <c r="B60" s="4"/>
      <c r="C60" s="19"/>
      <c r="D60" s="14"/>
      <c r="E60" s="14"/>
      <c r="F60" s="18"/>
      <c r="G60" s="4"/>
      <c r="I60" s="14"/>
      <c r="J60" s="14"/>
      <c r="K60" s="18"/>
      <c r="L60" s="4"/>
      <c r="O60" s="14"/>
      <c r="P60" s="18"/>
      <c r="Q60" s="4"/>
      <c r="R60" s="19"/>
      <c r="S60" s="14"/>
      <c r="T60" s="14"/>
      <c r="U60" s="18"/>
      <c r="V60" s="4"/>
    </row>
    <row r="61" spans="1:24">
      <c r="B61" s="4"/>
      <c r="C61" s="19"/>
      <c r="D61" s="14"/>
      <c r="E61" s="14"/>
      <c r="F61" s="18"/>
      <c r="G61" s="4"/>
      <c r="I61" s="14"/>
      <c r="J61" s="14"/>
      <c r="K61" s="18"/>
      <c r="L61" s="4"/>
      <c r="M61" s="14"/>
      <c r="N61" s="14"/>
      <c r="O61" s="14"/>
      <c r="P61" s="18"/>
      <c r="Q61" s="4"/>
      <c r="R61" s="19"/>
      <c r="S61" s="14"/>
      <c r="T61" s="14"/>
      <c r="U61" s="18"/>
      <c r="V61" s="4"/>
    </row>
    <row r="62" spans="1:24">
      <c r="B62" s="6"/>
      <c r="C62" s="7"/>
      <c r="D62" s="14"/>
      <c r="E62" s="14"/>
      <c r="F62" s="18"/>
      <c r="G62" s="6"/>
      <c r="H62" s="7"/>
      <c r="I62" s="14"/>
      <c r="J62" s="14"/>
      <c r="K62" s="18"/>
      <c r="L62" s="6"/>
      <c r="M62" s="7"/>
      <c r="N62" s="14"/>
      <c r="O62" s="14"/>
      <c r="P62" s="18"/>
      <c r="Q62" s="4"/>
      <c r="R62" s="19"/>
      <c r="S62" s="14"/>
      <c r="T62" s="14"/>
      <c r="U62" s="18"/>
      <c r="V62" s="4"/>
    </row>
    <row r="63" spans="1:24">
      <c r="B63" s="8"/>
      <c r="C63" s="9"/>
      <c r="D63" s="14"/>
      <c r="E63" s="14"/>
      <c r="F63" s="18"/>
      <c r="G63" s="8"/>
      <c r="H63" s="9"/>
      <c r="I63" s="14"/>
      <c r="J63" s="14"/>
      <c r="L63" s="8"/>
      <c r="M63" s="9"/>
      <c r="N63" s="14"/>
      <c r="O63" s="14"/>
      <c r="P63" s="18"/>
      <c r="Q63" s="8"/>
      <c r="R63" s="9"/>
      <c r="S63" s="14"/>
      <c r="T63" s="14"/>
      <c r="U63" s="18"/>
      <c r="V63" s="8"/>
      <c r="W63" s="9"/>
    </row>
    <row r="64" spans="1:24">
      <c r="B64" s="4"/>
      <c r="D64" s="14"/>
      <c r="E64" s="14"/>
      <c r="F64" s="18"/>
      <c r="G64" s="4"/>
      <c r="I64" s="14"/>
      <c r="J64" s="14"/>
      <c r="K64" s="18"/>
      <c r="L64" s="4"/>
      <c r="N64" s="14"/>
      <c r="O64" s="14"/>
      <c r="P64" s="18"/>
      <c r="Q64" s="4"/>
      <c r="S64" s="14"/>
      <c r="T64" s="14"/>
      <c r="U64" s="18"/>
      <c r="V64" s="4"/>
    </row>
    <row r="65" spans="2:22">
      <c r="B65" s="4"/>
      <c r="C65" s="19"/>
      <c r="G65" s="4"/>
      <c r="L65" s="4"/>
      <c r="N65" s="14"/>
      <c r="O65" s="14"/>
      <c r="P65" s="18"/>
      <c r="Q65" s="4"/>
      <c r="R65" s="19"/>
      <c r="S65" s="14"/>
      <c r="T65" s="14"/>
      <c r="U65" s="18"/>
      <c r="V65" s="4"/>
    </row>
  </sheetData>
  <mergeCells count="31">
    <mergeCell ref="B58:C58"/>
    <mergeCell ref="G58:H58"/>
    <mergeCell ref="L58:M58"/>
    <mergeCell ref="Q58:R58"/>
    <mergeCell ref="V58:W58"/>
    <mergeCell ref="B38:C38"/>
    <mergeCell ref="G38:H38"/>
    <mergeCell ref="L38:M38"/>
    <mergeCell ref="Q38:R38"/>
    <mergeCell ref="V38:W38"/>
    <mergeCell ref="B48:C48"/>
    <mergeCell ref="G48:H48"/>
    <mergeCell ref="L48:M48"/>
    <mergeCell ref="Q48:R48"/>
    <mergeCell ref="V48:W48"/>
    <mergeCell ref="C25:D25"/>
    <mergeCell ref="B27:C27"/>
    <mergeCell ref="G27:H27"/>
    <mergeCell ref="L27:M27"/>
    <mergeCell ref="Q27:R27"/>
    <mergeCell ref="V27:W27"/>
    <mergeCell ref="B1:C1"/>
    <mergeCell ref="G1:H1"/>
    <mergeCell ref="L1:M1"/>
    <mergeCell ref="Q1:R1"/>
    <mergeCell ref="V1:W1"/>
    <mergeCell ref="B16:C16"/>
    <mergeCell ref="G16:H16"/>
    <mergeCell ref="L16:M16"/>
    <mergeCell ref="Q16:R16"/>
    <mergeCell ref="V16:W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MARZO</vt:lpstr>
      <vt:lpstr>E. P. F. (MARZO)</vt:lpstr>
      <vt:lpstr>ABRIL</vt:lpstr>
      <vt:lpstr>E. P. F. (ABRIL)</vt:lpstr>
      <vt:lpstr>MAYO</vt:lpstr>
      <vt:lpstr>E. P. F. (MAYO)</vt:lpstr>
      <vt:lpstr>JUNIO</vt:lpstr>
      <vt:lpstr>E. P. F. (JUNIO)</vt:lpstr>
      <vt:lpstr>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</dc:creator>
  <cp:lastModifiedBy>Freud</cp:lastModifiedBy>
  <dcterms:created xsi:type="dcterms:W3CDTF">2010-09-24T15:01:00Z</dcterms:created>
  <dcterms:modified xsi:type="dcterms:W3CDTF">2012-10-23T07:28:22Z</dcterms:modified>
</cp:coreProperties>
</file>