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315" windowHeight="5250" tabRatio="917"/>
  </bookViews>
  <sheets>
    <sheet name="HITOS" sheetId="2" r:id="rId1"/>
    <sheet name="BAL-HITOS" sheetId="4" r:id="rId2"/>
    <sheet name="SUEÑITOS" sheetId="6" r:id="rId3"/>
    <sheet name="BAL-SUEÑITOS" sheetId="7" r:id="rId4"/>
    <sheet name="PREMIOLINA" sheetId="5" r:id="rId5"/>
    <sheet name="BAL-PREMIOLINA" sheetId="8" r:id="rId6"/>
    <sheet name="HOJA DE TRABAJO" sheetId="9" r:id="rId7"/>
  </sheets>
  <calcPr calcId="125725"/>
</workbook>
</file>

<file path=xl/calcChain.xml><?xml version="1.0" encoding="utf-8"?>
<calcChain xmlns="http://schemas.openxmlformats.org/spreadsheetml/2006/main">
  <c r="G22" i="8"/>
  <c r="G21"/>
  <c r="G20"/>
  <c r="G19"/>
  <c r="G17"/>
  <c r="G14"/>
  <c r="G12"/>
  <c r="G11"/>
  <c r="F18"/>
  <c r="F16"/>
  <c r="F15"/>
  <c r="F13"/>
  <c r="F6"/>
  <c r="F7"/>
  <c r="F8"/>
  <c r="F9"/>
  <c r="F10"/>
  <c r="F5"/>
  <c r="E22"/>
  <c r="E21"/>
  <c r="E20"/>
  <c r="E19"/>
  <c r="D18"/>
  <c r="E17"/>
  <c r="D16"/>
  <c r="D15"/>
  <c r="E14"/>
  <c r="D13"/>
  <c r="E12"/>
  <c r="D11"/>
  <c r="E11"/>
  <c r="D10"/>
  <c r="D9"/>
  <c r="D8"/>
  <c r="D7"/>
  <c r="E7"/>
  <c r="E6"/>
  <c r="D6"/>
  <c r="D5"/>
  <c r="C22"/>
  <c r="C21"/>
  <c r="C20"/>
  <c r="C19"/>
  <c r="B18"/>
  <c r="C17"/>
  <c r="B16"/>
  <c r="B15"/>
  <c r="C14"/>
  <c r="B13"/>
  <c r="C12"/>
  <c r="C11"/>
  <c r="B10"/>
  <c r="B9"/>
  <c r="B8"/>
  <c r="B7"/>
  <c r="B6"/>
  <c r="B5"/>
  <c r="H47" i="5"/>
  <c r="H46"/>
  <c r="H42"/>
  <c r="B47"/>
  <c r="C47"/>
  <c r="B46"/>
  <c r="C46"/>
  <c r="C26"/>
  <c r="B26"/>
  <c r="B43"/>
  <c r="B42"/>
  <c r="M16"/>
  <c r="Q16"/>
  <c r="C42"/>
  <c r="W37"/>
  <c r="W36"/>
  <c r="W32"/>
  <c r="B25"/>
  <c r="B24"/>
  <c r="M37"/>
  <c r="R37"/>
  <c r="R36"/>
  <c r="R32"/>
  <c r="M36"/>
  <c r="B23"/>
  <c r="M32"/>
  <c r="G20" i="7"/>
  <c r="G19"/>
  <c r="G18"/>
  <c r="G17"/>
  <c r="G16"/>
  <c r="G13"/>
  <c r="G11"/>
  <c r="F15"/>
  <c r="F14"/>
  <c r="F12"/>
  <c r="F6"/>
  <c r="F7"/>
  <c r="F8"/>
  <c r="F9"/>
  <c r="F10"/>
  <c r="F5"/>
  <c r="E20"/>
  <c r="E19"/>
  <c r="E18"/>
  <c r="E17"/>
  <c r="E16"/>
  <c r="D15"/>
  <c r="D14"/>
  <c r="E13"/>
  <c r="D12"/>
  <c r="E11"/>
  <c r="D10"/>
  <c r="D9"/>
  <c r="D8"/>
  <c r="D7"/>
  <c r="E7"/>
  <c r="E6"/>
  <c r="D6"/>
  <c r="D5"/>
  <c r="C20"/>
  <c r="C19"/>
  <c r="C18"/>
  <c r="C17"/>
  <c r="C16"/>
  <c r="B15"/>
  <c r="B14"/>
  <c r="C13"/>
  <c r="B12"/>
  <c r="C11"/>
  <c r="B10"/>
  <c r="B9"/>
  <c r="B8"/>
  <c r="B7"/>
  <c r="B6"/>
  <c r="B5"/>
  <c r="C37" i="5"/>
  <c r="C36"/>
  <c r="G38"/>
  <c r="G37"/>
  <c r="V27"/>
  <c r="V26"/>
  <c r="Q27"/>
  <c r="Q26"/>
  <c r="M27"/>
  <c r="M26"/>
  <c r="G27"/>
  <c r="G26"/>
  <c r="B18"/>
  <c r="W17"/>
  <c r="W16"/>
  <c r="R16"/>
  <c r="L16"/>
  <c r="H18"/>
  <c r="G17"/>
  <c r="H17"/>
  <c r="B17"/>
  <c r="V7"/>
  <c r="V6"/>
  <c r="Q7"/>
  <c r="Q6"/>
  <c r="L7"/>
  <c r="L6"/>
  <c r="M6"/>
  <c r="G8"/>
  <c r="G7"/>
  <c r="H7"/>
  <c r="B7"/>
  <c r="B6"/>
  <c r="W37" i="6"/>
  <c r="W36"/>
  <c r="Q37"/>
  <c r="W32" s="1"/>
  <c r="R37"/>
  <c r="Q36"/>
  <c r="R36"/>
  <c r="M36"/>
  <c r="Q33"/>
  <c r="R16"/>
  <c r="Q32"/>
  <c r="R32"/>
  <c r="V16"/>
  <c r="L36"/>
  <c r="H38"/>
  <c r="H37"/>
  <c r="H32"/>
  <c r="L35" s="1"/>
  <c r="L34"/>
  <c r="C37"/>
  <c r="C36"/>
  <c r="C32"/>
  <c r="W27"/>
  <c r="W26"/>
  <c r="L33"/>
  <c r="W22"/>
  <c r="R27"/>
  <c r="R26"/>
  <c r="L32"/>
  <c r="L27"/>
  <c r="L26"/>
  <c r="G27"/>
  <c r="G26"/>
  <c r="C27"/>
  <c r="C26"/>
  <c r="W16"/>
  <c r="Q16"/>
  <c r="L17"/>
  <c r="L16"/>
  <c r="H18"/>
  <c r="H17"/>
  <c r="B18"/>
  <c r="B17"/>
  <c r="V7"/>
  <c r="V6"/>
  <c r="Q7"/>
  <c r="Q6"/>
  <c r="L7"/>
  <c r="L6"/>
  <c r="M6"/>
  <c r="G8"/>
  <c r="G7"/>
  <c r="H7"/>
  <c r="B7"/>
  <c r="B6"/>
  <c r="H47" i="2"/>
  <c r="H46"/>
  <c r="C47"/>
  <c r="C46"/>
  <c r="E24" i="4"/>
  <c r="E23"/>
  <c r="E22"/>
  <c r="G22" s="1"/>
  <c r="W37" i="2"/>
  <c r="W36"/>
  <c r="E21" i="4"/>
  <c r="G21" s="1"/>
  <c r="D20"/>
  <c r="E19"/>
  <c r="D19"/>
  <c r="D18"/>
  <c r="F18" s="1"/>
  <c r="E17"/>
  <c r="E16"/>
  <c r="G16" s="1"/>
  <c r="D15"/>
  <c r="F15" s="1"/>
  <c r="E14"/>
  <c r="D14"/>
  <c r="D13"/>
  <c r="G24"/>
  <c r="G23"/>
  <c r="F20"/>
  <c r="F19"/>
  <c r="G17"/>
  <c r="F14"/>
  <c r="F13"/>
  <c r="G12"/>
  <c r="G11"/>
  <c r="E12"/>
  <c r="E11"/>
  <c r="E10"/>
  <c r="D10"/>
  <c r="E9"/>
  <c r="D9"/>
  <c r="F9" s="1"/>
  <c r="E8"/>
  <c r="F8" s="1"/>
  <c r="D8"/>
  <c r="E7"/>
  <c r="D7"/>
  <c r="F7" s="1"/>
  <c r="F6"/>
  <c r="F10"/>
  <c r="F5"/>
  <c r="E6"/>
  <c r="D6"/>
  <c r="E5"/>
  <c r="D5"/>
  <c r="C24"/>
  <c r="C23"/>
  <c r="C22"/>
  <c r="C21"/>
  <c r="B20"/>
  <c r="B19"/>
  <c r="B18"/>
  <c r="C17"/>
  <c r="C16"/>
  <c r="B15"/>
  <c r="B14"/>
  <c r="B13"/>
  <c r="C12"/>
  <c r="C11"/>
  <c r="B10"/>
  <c r="B9"/>
  <c r="B8"/>
  <c r="B7"/>
  <c r="B6"/>
  <c r="B5"/>
  <c r="R47" i="2"/>
  <c r="R46"/>
  <c r="L47"/>
  <c r="R42"/>
  <c r="M47"/>
  <c r="L46"/>
  <c r="M46"/>
  <c r="H37"/>
  <c r="L43"/>
  <c r="M26"/>
  <c r="L42"/>
  <c r="B37"/>
  <c r="M42"/>
  <c r="G37"/>
  <c r="G35"/>
  <c r="W32"/>
  <c r="G34"/>
  <c r="H42"/>
  <c r="Q37"/>
  <c r="Q36"/>
  <c r="L37"/>
  <c r="L36"/>
  <c r="M36"/>
  <c r="C37"/>
  <c r="B27"/>
  <c r="B26"/>
  <c r="H27"/>
  <c r="H26"/>
  <c r="L26"/>
  <c r="Q27"/>
  <c r="Q26"/>
  <c r="W27"/>
  <c r="W26"/>
  <c r="V17"/>
  <c r="V16"/>
  <c r="W16"/>
  <c r="Q17"/>
  <c r="Q16"/>
  <c r="M17"/>
  <c r="M16"/>
  <c r="H18"/>
  <c r="H17"/>
  <c r="B17"/>
  <c r="B16"/>
  <c r="C16"/>
  <c r="V7"/>
  <c r="V6"/>
  <c r="W6"/>
  <c r="Q7"/>
  <c r="Q6"/>
  <c r="R6"/>
  <c r="L7"/>
  <c r="L6"/>
  <c r="M6"/>
  <c r="G8"/>
  <c r="G7"/>
  <c r="H7"/>
  <c r="B7"/>
  <c r="B6"/>
  <c r="C6"/>
  <c r="G32" i="5"/>
  <c r="L22" i="6"/>
  <c r="H5" i="2"/>
  <c r="Q32"/>
  <c r="L32"/>
  <c r="H13" i="6"/>
  <c r="L3"/>
  <c r="Q13" i="2"/>
  <c r="R5"/>
  <c r="H4"/>
  <c r="W12"/>
  <c r="Q4"/>
  <c r="G12" i="5"/>
  <c r="M3"/>
  <c r="Q3" i="6"/>
  <c r="C22"/>
  <c r="W12"/>
  <c r="Q12"/>
  <c r="M2"/>
  <c r="C32" i="5"/>
  <c r="Q22"/>
  <c r="H2"/>
  <c r="M22"/>
  <c r="G22"/>
  <c r="Q22" i="2"/>
  <c r="L3"/>
  <c r="G3"/>
  <c r="H13"/>
  <c r="W22"/>
  <c r="C32"/>
  <c r="L22"/>
  <c r="H2" i="6"/>
  <c r="H22" i="2"/>
  <c r="B22"/>
  <c r="G3" i="5"/>
  <c r="W12"/>
  <c r="R12"/>
  <c r="L12"/>
  <c r="H12"/>
  <c r="B12"/>
  <c r="V2"/>
  <c r="Q2"/>
  <c r="L2"/>
  <c r="G2"/>
  <c r="B2"/>
  <c r="H12" i="6"/>
  <c r="C13" i="2"/>
  <c r="W3"/>
  <c r="R3"/>
  <c r="M3"/>
  <c r="H3"/>
  <c r="C3"/>
  <c r="B12" i="6"/>
  <c r="V2"/>
  <c r="Q2"/>
  <c r="L2"/>
  <c r="G2"/>
  <c r="B2"/>
  <c r="C12" i="2"/>
  <c r="W2"/>
  <c r="R2"/>
  <c r="M2"/>
  <c r="H2"/>
  <c r="C2"/>
  <c r="M12" l="1"/>
  <c r="H12"/>
  <c r="E29" i="9"/>
  <c r="H29"/>
  <c r="G29"/>
  <c r="D29"/>
  <c r="F29"/>
  <c r="E26" i="4"/>
  <c r="D26"/>
  <c r="F26" l="1"/>
  <c r="G26"/>
  <c r="G28" l="1"/>
  <c r="G22" i="7" l="1"/>
  <c r="F23" i="8"/>
  <c r="D23"/>
  <c r="G23" l="1"/>
  <c r="G25" s="1"/>
  <c r="E23"/>
  <c r="F22" i="7"/>
  <c r="G24" s="1"/>
  <c r="D22"/>
  <c r="E22"/>
</calcChain>
</file>

<file path=xl/sharedStrings.xml><?xml version="1.0" encoding="utf-8"?>
<sst xmlns="http://schemas.openxmlformats.org/spreadsheetml/2006/main" count="236" uniqueCount="101">
  <si>
    <t>DEBE</t>
  </si>
  <si>
    <t>HABER</t>
  </si>
  <si>
    <t>CAJA</t>
  </si>
  <si>
    <t>BANCOS</t>
  </si>
  <si>
    <t>PROVEEDORES</t>
  </si>
  <si>
    <t>CLIENTES</t>
  </si>
  <si>
    <t>VENTAS</t>
  </si>
  <si>
    <t>COSTO DE VENTAS</t>
  </si>
  <si>
    <t>SI)</t>
  </si>
  <si>
    <t>(SI</t>
  </si>
  <si>
    <t>1)</t>
  </si>
  <si>
    <t>(1</t>
  </si>
  <si>
    <t>(2</t>
  </si>
  <si>
    <t>2)</t>
  </si>
  <si>
    <t>(3</t>
  </si>
  <si>
    <t>3)</t>
  </si>
  <si>
    <t>4)</t>
  </si>
  <si>
    <t>(4</t>
  </si>
  <si>
    <t>CUENTA</t>
  </si>
  <si>
    <t>MOVIMIENTOS</t>
  </si>
  <si>
    <t>SALDOS</t>
  </si>
  <si>
    <t>DEUDOR</t>
  </si>
  <si>
    <t>ACREEDOR</t>
  </si>
  <si>
    <t>ALMACÉN</t>
  </si>
  <si>
    <t>3A)</t>
  </si>
  <si>
    <t>(3A</t>
  </si>
  <si>
    <t>CAP SOC</t>
  </si>
  <si>
    <t>(1A</t>
  </si>
  <si>
    <t>1A)</t>
  </si>
  <si>
    <t>(2A</t>
  </si>
  <si>
    <t>2A)</t>
  </si>
  <si>
    <t>GASTOS DE ADMON</t>
  </si>
  <si>
    <t>INVERSIONES</t>
  </si>
  <si>
    <t>CUENTAS</t>
  </si>
  <si>
    <t>SALDOS INICIALES</t>
  </si>
  <si>
    <t>DITE</t>
  </si>
  <si>
    <t>ELIXIR</t>
  </si>
  <si>
    <t>D´ADARIO</t>
  </si>
  <si>
    <t>SUMA</t>
  </si>
  <si>
    <t>HOJA DE TRABAJO</t>
  </si>
  <si>
    <t>AC</t>
  </si>
  <si>
    <t>AF</t>
  </si>
  <si>
    <t>AD</t>
  </si>
  <si>
    <t>PC</t>
  </si>
  <si>
    <t>CC</t>
  </si>
  <si>
    <t>CG</t>
  </si>
  <si>
    <t>EQ. OFICINA</t>
  </si>
  <si>
    <t>EQ. COMPUTO</t>
  </si>
  <si>
    <t>IVA X TRASL</t>
  </si>
  <si>
    <t>CTA CORR. "SUEÑITOS"</t>
  </si>
  <si>
    <t>EQ OFICINA</t>
  </si>
  <si>
    <t>EQ COMPUTO</t>
  </si>
  <si>
    <t>CTA CORR "MATRIZ"</t>
  </si>
  <si>
    <t>CTA CORR. "PREMIOLINA"</t>
  </si>
  <si>
    <t>IVA TRASLADADO</t>
  </si>
  <si>
    <t>IVA POR ACREDITAR</t>
  </si>
  <si>
    <t>RENTAS P X A</t>
  </si>
  <si>
    <t>DOCTOS POR COB</t>
  </si>
  <si>
    <t>GASTOS ADMON</t>
  </si>
  <si>
    <t>IVA ACREDITAR</t>
  </si>
  <si>
    <t>IMPUESTOS POR PAG</t>
  </si>
  <si>
    <t>IVA POR TRASL</t>
  </si>
  <si>
    <t>5)</t>
  </si>
  <si>
    <t>4A)</t>
  </si>
  <si>
    <t>(4A</t>
  </si>
  <si>
    <t>(4B</t>
  </si>
  <si>
    <t>4B)</t>
  </si>
  <si>
    <t>EQ TRANSPORTE</t>
  </si>
  <si>
    <t>IVA ACREDITABLE</t>
  </si>
  <si>
    <t>(5</t>
  </si>
  <si>
    <t>(5A</t>
  </si>
  <si>
    <t>5A)</t>
  </si>
  <si>
    <t>(6</t>
  </si>
  <si>
    <t>6)</t>
  </si>
  <si>
    <t>DEP. ACUM EQ COMP</t>
  </si>
  <si>
    <t>DEP ACUM EQ OFIC</t>
  </si>
  <si>
    <t>DEP ACUM EQ TRANSP</t>
  </si>
  <si>
    <t>AMORT ACUM RENT PXA</t>
  </si>
  <si>
    <t>(AJ1</t>
  </si>
  <si>
    <t>AJ1)</t>
  </si>
  <si>
    <t>(AJ2</t>
  </si>
  <si>
    <t>AJ2)</t>
  </si>
  <si>
    <t>(AJ3</t>
  </si>
  <si>
    <t>AJ3)</t>
  </si>
  <si>
    <t>PERD Y GANANC</t>
  </si>
  <si>
    <t>(AJ4</t>
  </si>
  <si>
    <t>AJ4)</t>
  </si>
  <si>
    <t>AJ5)</t>
  </si>
  <si>
    <t>(AJ5</t>
  </si>
  <si>
    <t>AJ6)</t>
  </si>
  <si>
    <t>(AJ6</t>
  </si>
  <si>
    <t>UTILIDAD DEL EJERCICIO</t>
  </si>
  <si>
    <t>(AJ7</t>
  </si>
  <si>
    <t>AJ7)</t>
  </si>
  <si>
    <t xml:space="preserve">SUMAS </t>
  </si>
  <si>
    <t>DEP. ACUM EQ OFIC</t>
  </si>
  <si>
    <t>DEP ACUM EQ COMP</t>
  </si>
  <si>
    <t>(AJ8</t>
  </si>
  <si>
    <t>AJ8)</t>
  </si>
  <si>
    <t>PÉRDIDAS Y GANANCIAS</t>
  </si>
  <si>
    <t>UTILIDAD EJERCICIO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</si>
</sst>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3" fontId="0" fillId="0" borderId="0" xfId="0" applyNumberFormat="1" applyFill="1"/>
    <xf numFmtId="3" fontId="0" fillId="0" borderId="5" xfId="0" applyNumberFormat="1" applyFill="1" applyBorder="1"/>
    <xf numFmtId="3" fontId="0" fillId="0" borderId="4" xfId="0" applyNumberFormat="1" applyFill="1" applyBorder="1" applyAlignment="1">
      <alignment horizontal="left"/>
    </xf>
    <xf numFmtId="3" fontId="0" fillId="0" borderId="6" xfId="0" applyNumberFormat="1" applyFill="1" applyBorder="1"/>
    <xf numFmtId="3" fontId="0" fillId="0" borderId="0" xfId="0" applyNumberFormat="1" applyFill="1" applyAlignment="1">
      <alignment horizontal="left"/>
    </xf>
    <xf numFmtId="3" fontId="0" fillId="0" borderId="8" xfId="0" applyNumberFormat="1" applyFill="1" applyBorder="1"/>
    <xf numFmtId="3" fontId="0" fillId="0" borderId="7" xfId="0" applyNumberFormat="1" applyFill="1" applyBorder="1" applyAlignment="1">
      <alignment horizontal="left"/>
    </xf>
    <xf numFmtId="3" fontId="0" fillId="0" borderId="3" xfId="0" applyNumberFormat="1" applyFill="1" applyBorder="1"/>
    <xf numFmtId="3" fontId="0" fillId="0" borderId="9" xfId="0" applyNumberFormat="1" applyFill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/>
    <xf numFmtId="3" fontId="0" fillId="0" borderId="14" xfId="0" applyNumberFormat="1" applyFill="1" applyBorder="1" applyAlignment="1">
      <alignment horizontal="left"/>
    </xf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3" fontId="0" fillId="0" borderId="1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3" fontId="0" fillId="0" borderId="2" xfId="0" applyNumberFormat="1" applyFill="1" applyBorder="1"/>
    <xf numFmtId="3" fontId="1" fillId="0" borderId="6" xfId="0" applyNumberFormat="1" applyFont="1" applyFill="1" applyBorder="1"/>
    <xf numFmtId="3" fontId="4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4" fontId="0" fillId="0" borderId="1" xfId="0" applyNumberFormat="1" applyFill="1" applyBorder="1"/>
    <xf numFmtId="4" fontId="0" fillId="0" borderId="0" xfId="0" applyNumberFormat="1"/>
    <xf numFmtId="0" fontId="0" fillId="4" borderId="0" xfId="0" applyFill="1"/>
    <xf numFmtId="3" fontId="0" fillId="0" borderId="12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3" fontId="4" fillId="0" borderId="6" xfId="0" applyNumberFormat="1" applyFont="1" applyFill="1" applyBorder="1"/>
    <xf numFmtId="3" fontId="0" fillId="5" borderId="6" xfId="0" applyNumberFormat="1" applyFill="1" applyBorder="1"/>
    <xf numFmtId="0" fontId="0" fillId="5" borderId="0" xfId="0" applyFill="1" applyAlignment="1">
      <alignment horizontal="left"/>
    </xf>
    <xf numFmtId="3" fontId="0" fillId="5" borderId="0" xfId="0" applyNumberFormat="1" applyFill="1" applyAlignment="1">
      <alignment horizontal="left"/>
    </xf>
    <xf numFmtId="0" fontId="0" fillId="5" borderId="0" xfId="0" applyFill="1"/>
    <xf numFmtId="3" fontId="0" fillId="0" borderId="7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/>
    </xf>
    <xf numFmtId="3" fontId="0" fillId="7" borderId="7" xfId="0" applyNumberFormat="1" applyFill="1" applyBorder="1" applyAlignment="1">
      <alignment horizontal="center"/>
    </xf>
    <xf numFmtId="3" fontId="0" fillId="7" borderId="5" xfId="0" applyNumberFormat="1" applyFill="1" applyBorder="1"/>
    <xf numFmtId="3" fontId="0" fillId="7" borderId="4" xfId="0" applyNumberFormat="1" applyFill="1" applyBorder="1" applyAlignment="1">
      <alignment horizontal="left"/>
    </xf>
    <xf numFmtId="3" fontId="0" fillId="7" borderId="6" xfId="0" applyNumberFormat="1" applyFill="1" applyBorder="1"/>
    <xf numFmtId="0" fontId="0" fillId="7" borderId="0" xfId="0" applyFill="1"/>
    <xf numFmtId="3" fontId="0" fillId="7" borderId="8" xfId="0" applyNumberFormat="1" applyFill="1" applyBorder="1"/>
    <xf numFmtId="3" fontId="0" fillId="7" borderId="7" xfId="0" applyNumberFormat="1" applyFill="1" applyBorder="1" applyAlignment="1">
      <alignment horizontal="left"/>
    </xf>
    <xf numFmtId="3" fontId="0" fillId="7" borderId="3" xfId="0" applyNumberFormat="1" applyFill="1" applyBorder="1"/>
    <xf numFmtId="3" fontId="0" fillId="7" borderId="9" xfId="0" applyNumberFormat="1" applyFill="1" applyBorder="1" applyAlignment="1">
      <alignment horizontal="left"/>
    </xf>
    <xf numFmtId="3" fontId="1" fillId="5" borderId="6" xfId="0" applyNumberFormat="1" applyFont="1" applyFill="1" applyBorder="1"/>
    <xf numFmtId="3" fontId="4" fillId="5" borderId="0" xfId="0" applyNumberFormat="1" applyFont="1" applyFill="1" applyAlignment="1">
      <alignment horizontal="left"/>
    </xf>
    <xf numFmtId="3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80" zoomScaleNormal="80" workbookViewId="0">
      <selection activeCell="D18" sqref="D18"/>
    </sheetView>
  </sheetViews>
  <sheetFormatPr baseColWidth="10" defaultRowHeight="15"/>
  <cols>
    <col min="1" max="1" width="4.7109375" style="10" customWidth="1"/>
    <col min="2" max="2" width="12.42578125" style="1" bestFit="1" customWidth="1"/>
    <col min="3" max="3" width="12.42578125" style="5" bestFit="1" customWidth="1"/>
    <col min="4" max="5" width="4.7109375" style="1" customWidth="1"/>
    <col min="6" max="6" width="4.7109375" style="10" customWidth="1"/>
    <col min="7" max="7" width="11.42578125" style="1"/>
    <col min="8" max="8" width="11.42578125" style="5"/>
    <col min="9" max="10" width="4.7109375" style="1" customWidth="1"/>
    <col min="11" max="11" width="4.7109375" style="10" customWidth="1"/>
    <col min="12" max="12" width="12.42578125" style="1" bestFit="1" customWidth="1"/>
    <col min="13" max="13" width="11.42578125" style="5"/>
    <col min="14" max="15" width="4.7109375" style="1" customWidth="1"/>
    <col min="16" max="16" width="4.7109375" style="10" customWidth="1"/>
    <col min="17" max="17" width="11.42578125" style="1"/>
    <col min="18" max="18" width="11.5703125" style="5" bestFit="1" customWidth="1"/>
    <col min="19" max="20" width="4.7109375" style="1" customWidth="1"/>
    <col min="21" max="21" width="4.7109375" style="10" customWidth="1"/>
    <col min="22" max="22" width="11.42578125" style="1"/>
    <col min="23" max="23" width="11.42578125" style="5"/>
    <col min="24" max="24" width="4.7109375" style="1" customWidth="1"/>
    <col min="25" max="16384" width="11.42578125" style="1"/>
  </cols>
  <sheetData>
    <row r="1" spans="1:24">
      <c r="A1" s="18"/>
      <c r="B1" s="40" t="s">
        <v>2</v>
      </c>
      <c r="C1" s="40"/>
      <c r="D1" s="14"/>
      <c r="E1" s="14"/>
      <c r="F1" s="18"/>
      <c r="G1" s="40" t="s">
        <v>3</v>
      </c>
      <c r="H1" s="40"/>
      <c r="I1" s="14"/>
      <c r="J1" s="14"/>
      <c r="K1" s="18"/>
      <c r="L1" s="40" t="s">
        <v>5</v>
      </c>
      <c r="M1" s="40"/>
      <c r="N1" s="14"/>
      <c r="O1" s="14"/>
      <c r="P1" s="18"/>
      <c r="Q1" s="40" t="s">
        <v>23</v>
      </c>
      <c r="R1" s="40"/>
      <c r="S1" s="14"/>
      <c r="T1" s="14"/>
      <c r="U1" s="18"/>
      <c r="V1" s="40" t="s">
        <v>46</v>
      </c>
      <c r="W1" s="40"/>
      <c r="X1" s="14"/>
    </row>
    <row r="2" spans="1:24">
      <c r="A2" s="10" t="s">
        <v>8</v>
      </c>
      <c r="B2" s="2">
        <v>15000</v>
      </c>
      <c r="C2" s="3">
        <f>+B2*0.2</f>
        <v>3000</v>
      </c>
      <c r="D2" s="1" t="s">
        <v>11</v>
      </c>
      <c r="E2" s="14"/>
      <c r="F2" s="10" t="s">
        <v>8</v>
      </c>
      <c r="G2" s="2">
        <v>18507953</v>
      </c>
      <c r="H2" s="3">
        <f>+G2*0.2</f>
        <v>3701590.6</v>
      </c>
      <c r="I2" s="1" t="s">
        <v>11</v>
      </c>
      <c r="J2" s="14"/>
      <c r="K2" s="10" t="s">
        <v>8</v>
      </c>
      <c r="L2" s="2">
        <v>1250000</v>
      </c>
      <c r="M2" s="3">
        <f>+L2*0.2</f>
        <v>250000</v>
      </c>
      <c r="N2" s="1" t="s">
        <v>11</v>
      </c>
      <c r="O2" s="14"/>
      <c r="P2" s="10" t="s">
        <v>8</v>
      </c>
      <c r="Q2" s="2">
        <v>4350905</v>
      </c>
      <c r="R2" s="3">
        <f>+Q2*0.2</f>
        <v>870181</v>
      </c>
      <c r="S2" s="14" t="s">
        <v>11</v>
      </c>
      <c r="T2" s="14"/>
      <c r="U2" s="10" t="s">
        <v>8</v>
      </c>
      <c r="V2" s="2">
        <v>482300</v>
      </c>
      <c r="W2" s="3">
        <f>+V2*0.2</f>
        <v>96460</v>
      </c>
      <c r="X2" s="1" t="s">
        <v>11</v>
      </c>
    </row>
    <row r="3" spans="1:24">
      <c r="A3" s="18"/>
      <c r="B3" s="4"/>
      <c r="C3" s="19">
        <f>+B2*0.35</f>
        <v>5250</v>
      </c>
      <c r="D3" s="14" t="s">
        <v>27</v>
      </c>
      <c r="E3" s="14"/>
      <c r="F3" s="10" t="s">
        <v>15</v>
      </c>
      <c r="G3" s="4">
        <f>((C32*1.16)*0.5)</f>
        <v>1196250</v>
      </c>
      <c r="H3" s="19">
        <f>+G2*0.35</f>
        <v>6477783.5499999998</v>
      </c>
      <c r="I3" s="14" t="s">
        <v>27</v>
      </c>
      <c r="J3" s="14"/>
      <c r="K3" s="10" t="s">
        <v>15</v>
      </c>
      <c r="L3" s="4">
        <f>((C32*1.16)*0.28)</f>
        <v>669900.00000000012</v>
      </c>
      <c r="M3" s="19">
        <f>+L2*0.35</f>
        <v>437500</v>
      </c>
      <c r="N3" s="14" t="s">
        <v>27</v>
      </c>
      <c r="O3" s="14"/>
      <c r="P3" s="18" t="s">
        <v>13</v>
      </c>
      <c r="Q3" s="4">
        <v>450000</v>
      </c>
      <c r="R3" s="19">
        <f>+Q2*0.35</f>
        <v>1522816.75</v>
      </c>
      <c r="S3" s="14" t="s">
        <v>27</v>
      </c>
      <c r="T3" s="14"/>
      <c r="V3" s="4"/>
      <c r="W3" s="19">
        <f>+V2*0.35</f>
        <v>168805</v>
      </c>
      <c r="X3" s="14" t="s">
        <v>27</v>
      </c>
    </row>
    <row r="4" spans="1:24">
      <c r="A4" s="18"/>
      <c r="B4" s="4"/>
      <c r="C4" s="19"/>
      <c r="D4" s="14"/>
      <c r="E4" s="14"/>
      <c r="G4" s="4"/>
      <c r="H4" s="5">
        <f>+G32</f>
        <v>7500</v>
      </c>
      <c r="I4" s="1" t="s">
        <v>64</v>
      </c>
      <c r="J4" s="14"/>
      <c r="K4" s="18"/>
      <c r="L4" s="4"/>
      <c r="M4" s="14"/>
      <c r="N4" s="14"/>
      <c r="O4" s="14"/>
      <c r="P4" s="18" t="s">
        <v>16</v>
      </c>
      <c r="Q4" s="4">
        <f>+PREMIOLINA!G12</f>
        <v>217985.86249999999</v>
      </c>
      <c r="R4" s="19">
        <v>750000</v>
      </c>
      <c r="S4" s="14" t="s">
        <v>25</v>
      </c>
      <c r="T4" s="14"/>
      <c r="U4" s="18"/>
      <c r="V4" s="4"/>
      <c r="X4" s="14"/>
    </row>
    <row r="5" spans="1:24">
      <c r="A5" s="18"/>
      <c r="B5" s="6"/>
      <c r="C5" s="7"/>
      <c r="D5" s="14"/>
      <c r="E5" s="14"/>
      <c r="G5" s="4"/>
      <c r="H5" s="11">
        <f>+L32+Q32</f>
        <v>435000</v>
      </c>
      <c r="I5" s="1" t="s">
        <v>69</v>
      </c>
      <c r="J5" s="14"/>
      <c r="K5" s="18"/>
      <c r="L5" s="6"/>
      <c r="M5" s="7"/>
      <c r="N5" s="14"/>
      <c r="O5" s="14"/>
      <c r="P5" s="18"/>
      <c r="Q5" s="6"/>
      <c r="R5" s="7">
        <f>+Q4</f>
        <v>217985.86249999999</v>
      </c>
      <c r="S5" s="14" t="s">
        <v>65</v>
      </c>
      <c r="T5" s="14"/>
      <c r="U5" s="18"/>
      <c r="V5" s="6"/>
      <c r="W5" s="7"/>
      <c r="X5" s="14"/>
    </row>
    <row r="6" spans="1:24">
      <c r="A6" s="18"/>
      <c r="B6" s="8">
        <f>SUM(B2:B5)</f>
        <v>15000</v>
      </c>
      <c r="C6" s="9">
        <f>SUM(C2:C5)</f>
        <v>8250</v>
      </c>
      <c r="D6" s="14"/>
      <c r="E6" s="14"/>
      <c r="G6" s="6"/>
      <c r="H6" s="7"/>
      <c r="J6" s="14"/>
      <c r="K6" s="18"/>
      <c r="L6" s="8">
        <f>SUM(L2:L5)</f>
        <v>1919900</v>
      </c>
      <c r="M6" s="9">
        <f>SUM(M2:M5)</f>
        <v>687500</v>
      </c>
      <c r="N6" s="14"/>
      <c r="O6" s="14"/>
      <c r="P6" s="18"/>
      <c r="Q6" s="8">
        <f>SUM(Q2:Q5)</f>
        <v>5018890.8624999998</v>
      </c>
      <c r="R6" s="9">
        <f>SUM(R2:R5)</f>
        <v>3360983.6124999998</v>
      </c>
      <c r="S6" s="14"/>
      <c r="T6" s="14"/>
      <c r="U6" s="18"/>
      <c r="V6" s="6">
        <f>SUM(V2:V5)</f>
        <v>482300</v>
      </c>
      <c r="W6" s="7">
        <f>SUM(W2:W5)</f>
        <v>265265</v>
      </c>
      <c r="X6" s="14"/>
    </row>
    <row r="7" spans="1:24">
      <c r="A7" s="18"/>
      <c r="B7" s="4">
        <f>+B6-C6</f>
        <v>6750</v>
      </c>
      <c r="C7" s="19"/>
      <c r="D7" s="14"/>
      <c r="E7" s="14"/>
      <c r="F7" s="18"/>
      <c r="G7" s="8">
        <f>SUM(G2:G6)</f>
        <v>19704203</v>
      </c>
      <c r="H7" s="9">
        <f>SUM(H2:H6)</f>
        <v>10621874.15</v>
      </c>
      <c r="I7" s="14"/>
      <c r="J7" s="14"/>
      <c r="K7" s="18"/>
      <c r="L7" s="4">
        <f>+L6-M6</f>
        <v>1232400</v>
      </c>
      <c r="M7" s="14"/>
      <c r="N7" s="14"/>
      <c r="O7" s="14"/>
      <c r="P7" s="18"/>
      <c r="Q7" s="4">
        <f>+Q6-R6</f>
        <v>1657907.25</v>
      </c>
      <c r="R7" s="19"/>
      <c r="S7" s="14"/>
      <c r="T7" s="14"/>
      <c r="U7" s="18"/>
      <c r="V7" s="4">
        <f>+V6-W6</f>
        <v>217035</v>
      </c>
      <c r="X7" s="14"/>
    </row>
    <row r="8" spans="1:24">
      <c r="A8" s="18"/>
      <c r="B8" s="4"/>
      <c r="C8" s="19"/>
      <c r="D8" s="14"/>
      <c r="E8" s="14"/>
      <c r="F8" s="18"/>
      <c r="G8" s="4">
        <f>+G7-H7</f>
        <v>9082328.8499999996</v>
      </c>
      <c r="I8" s="14"/>
      <c r="J8" s="14"/>
      <c r="K8" s="18"/>
      <c r="L8" s="4"/>
      <c r="M8" s="14"/>
      <c r="N8" s="14"/>
      <c r="O8" s="14"/>
      <c r="P8" s="18"/>
      <c r="Q8" s="4"/>
      <c r="R8" s="19"/>
      <c r="S8" s="14"/>
      <c r="T8" s="14"/>
      <c r="U8" s="18"/>
      <c r="V8" s="4"/>
      <c r="X8" s="14"/>
    </row>
    <row r="11" spans="1:24">
      <c r="A11" s="18"/>
      <c r="B11" s="40" t="s">
        <v>47</v>
      </c>
      <c r="C11" s="40"/>
      <c r="D11" s="14"/>
      <c r="E11" s="14"/>
      <c r="F11" s="18"/>
      <c r="G11" s="40" t="s">
        <v>48</v>
      </c>
      <c r="H11" s="40"/>
      <c r="I11" s="14"/>
      <c r="J11" s="14"/>
      <c r="K11" s="18"/>
      <c r="L11" s="40" t="s">
        <v>26</v>
      </c>
      <c r="M11" s="40"/>
      <c r="N11" s="14"/>
      <c r="O11" s="14"/>
      <c r="P11" s="18"/>
      <c r="Q11" s="40" t="s">
        <v>49</v>
      </c>
      <c r="R11" s="40"/>
      <c r="S11" s="14"/>
      <c r="T11" s="14"/>
      <c r="U11" s="18"/>
      <c r="V11" s="40" t="s">
        <v>53</v>
      </c>
      <c r="W11" s="40"/>
      <c r="X11" s="14"/>
    </row>
    <row r="12" spans="1:24">
      <c r="A12" s="10" t="s">
        <v>8</v>
      </c>
      <c r="B12" s="2">
        <v>230000</v>
      </c>
      <c r="C12" s="3">
        <f>+B12*0.2</f>
        <v>46000</v>
      </c>
      <c r="D12" s="1" t="s">
        <v>11</v>
      </c>
      <c r="E12" s="14"/>
      <c r="G12" s="2"/>
      <c r="H12" s="3">
        <f>((L2/1.16)*0.16)</f>
        <v>172413.79310344832</v>
      </c>
      <c r="I12" s="14" t="s">
        <v>9</v>
      </c>
      <c r="J12" s="14"/>
      <c r="L12" s="2"/>
      <c r="M12" s="3">
        <f>+B2+G2+L2+Q2+V2+B12-H12</f>
        <v>24663744.206896551</v>
      </c>
      <c r="N12" s="14" t="s">
        <v>9</v>
      </c>
      <c r="O12" s="14"/>
      <c r="P12" s="10" t="s">
        <v>10</v>
      </c>
      <c r="Q12" s="34">
        <v>4967232</v>
      </c>
      <c r="R12" s="33"/>
      <c r="S12" s="14"/>
      <c r="T12" s="14"/>
      <c r="U12" s="18" t="s">
        <v>28</v>
      </c>
      <c r="V12" s="2">
        <v>8692655</v>
      </c>
      <c r="W12" s="3">
        <f>+Q4</f>
        <v>217985.86249999999</v>
      </c>
      <c r="X12" s="1" t="s">
        <v>17</v>
      </c>
    </row>
    <row r="13" spans="1:24">
      <c r="B13" s="4"/>
      <c r="C13" s="19">
        <f>+B12*0.35</f>
        <v>80500</v>
      </c>
      <c r="D13" s="14" t="s">
        <v>27</v>
      </c>
      <c r="E13" s="14"/>
      <c r="G13" s="4"/>
      <c r="H13" s="5">
        <f>((C32*0.16)*0.5)</f>
        <v>165000</v>
      </c>
      <c r="I13" s="14" t="s">
        <v>14</v>
      </c>
      <c r="J13" s="14"/>
      <c r="K13" s="18"/>
      <c r="L13" s="4"/>
      <c r="N13" s="14"/>
      <c r="O13" s="14"/>
      <c r="P13" s="18" t="s">
        <v>66</v>
      </c>
      <c r="Q13" s="4">
        <f>+R5</f>
        <v>217985.86249999999</v>
      </c>
      <c r="R13" s="19"/>
      <c r="S13" s="14"/>
      <c r="T13" s="14"/>
      <c r="U13" s="18" t="s">
        <v>71</v>
      </c>
      <c r="V13" s="4">
        <v>125000</v>
      </c>
      <c r="X13" s="14"/>
    </row>
    <row r="14" spans="1:24">
      <c r="A14" s="18"/>
      <c r="B14" s="4"/>
      <c r="D14" s="14"/>
      <c r="E14" s="14"/>
      <c r="G14" s="4"/>
      <c r="I14" s="14"/>
      <c r="J14" s="14"/>
      <c r="K14" s="18"/>
      <c r="L14" s="4"/>
      <c r="M14" s="14"/>
      <c r="N14" s="14"/>
      <c r="O14" s="14"/>
      <c r="P14" s="18" t="s">
        <v>71</v>
      </c>
      <c r="Q14" s="4">
        <v>125000</v>
      </c>
      <c r="R14" s="19"/>
      <c r="S14" s="14"/>
      <c r="T14" s="14"/>
      <c r="U14" s="18"/>
      <c r="V14" s="4"/>
      <c r="X14" s="14"/>
    </row>
    <row r="15" spans="1:24">
      <c r="A15" s="18"/>
      <c r="B15" s="6"/>
      <c r="C15" s="7"/>
      <c r="D15" s="14"/>
      <c r="E15" s="14"/>
      <c r="G15" s="4"/>
      <c r="H15" s="11"/>
      <c r="I15" s="14"/>
      <c r="J15" s="14"/>
      <c r="K15" s="18"/>
      <c r="L15" s="6"/>
      <c r="M15" s="7"/>
      <c r="N15" s="14"/>
      <c r="O15" s="14"/>
      <c r="P15" s="18"/>
      <c r="Q15" s="6"/>
      <c r="R15" s="7"/>
      <c r="S15" s="14"/>
      <c r="T15" s="14"/>
      <c r="U15" s="18"/>
      <c r="V15" s="6"/>
      <c r="W15" s="7"/>
      <c r="X15" s="14"/>
    </row>
    <row r="16" spans="1:24">
      <c r="A16" s="18"/>
      <c r="B16" s="8">
        <f>SUM(B12:B15)</f>
        <v>230000</v>
      </c>
      <c r="C16" s="9">
        <f>SUM(C12:C15)</f>
        <v>126500</v>
      </c>
      <c r="D16" s="14"/>
      <c r="E16" s="14"/>
      <c r="G16" s="6"/>
      <c r="H16" s="7"/>
      <c r="I16" s="14"/>
      <c r="J16" s="14"/>
      <c r="K16" s="18"/>
      <c r="L16" s="8"/>
      <c r="M16" s="9">
        <f>+M12</f>
        <v>24663744.206896551</v>
      </c>
      <c r="N16" s="14"/>
      <c r="O16" s="14"/>
      <c r="P16" s="18"/>
      <c r="Q16" s="8">
        <f>SUM(Q12:Q15)</f>
        <v>5310217.8624999998</v>
      </c>
      <c r="R16" s="9"/>
      <c r="S16" s="14"/>
      <c r="T16" s="14"/>
      <c r="U16" s="18"/>
      <c r="V16" s="8">
        <f>SUM(V12:V15)</f>
        <v>8817655</v>
      </c>
      <c r="W16" s="9">
        <f>SUM(W12:W15)</f>
        <v>217985.86249999999</v>
      </c>
      <c r="X16" s="14"/>
    </row>
    <row r="17" spans="1:24">
      <c r="A17" s="18"/>
      <c r="B17" s="4">
        <f>+B16-C16</f>
        <v>103500</v>
      </c>
      <c r="D17" s="14"/>
      <c r="E17" s="14"/>
      <c r="F17" s="18"/>
      <c r="G17" s="8"/>
      <c r="H17" s="9">
        <f>SUM(H12:H16)</f>
        <v>337413.79310344835</v>
      </c>
      <c r="I17" s="14"/>
      <c r="J17" s="14"/>
      <c r="K17" s="18"/>
      <c r="L17" s="4"/>
      <c r="M17" s="5">
        <f>+M16</f>
        <v>24663744.206896551</v>
      </c>
      <c r="N17" s="14"/>
      <c r="O17" s="14"/>
      <c r="P17" s="18"/>
      <c r="Q17" s="4">
        <f>+Q16</f>
        <v>5310217.8624999998</v>
      </c>
      <c r="S17" s="14"/>
      <c r="T17" s="14"/>
      <c r="U17" s="18"/>
      <c r="V17" s="4">
        <f>+V16-W16</f>
        <v>8599669.1374999993</v>
      </c>
      <c r="X17" s="14"/>
    </row>
    <row r="18" spans="1:24">
      <c r="A18" s="18"/>
      <c r="B18" s="4"/>
      <c r="C18" s="19"/>
      <c r="D18" s="14"/>
      <c r="E18" s="14"/>
      <c r="F18" s="18"/>
      <c r="G18" s="4"/>
      <c r="H18" s="5">
        <f>+H17</f>
        <v>337413.79310344835</v>
      </c>
      <c r="I18" s="14"/>
      <c r="J18" s="14"/>
      <c r="K18" s="18"/>
      <c r="L18" s="4"/>
      <c r="M18" s="14"/>
      <c r="N18" s="14"/>
      <c r="O18" s="14"/>
      <c r="P18" s="18"/>
      <c r="Q18" s="4"/>
      <c r="R18" s="19"/>
      <c r="S18" s="14"/>
      <c r="T18" s="14"/>
      <c r="U18" s="18"/>
      <c r="V18" s="4"/>
      <c r="X18" s="14"/>
    </row>
    <row r="21" spans="1:24">
      <c r="A21" s="18"/>
      <c r="B21" s="40" t="s">
        <v>55</v>
      </c>
      <c r="C21" s="40"/>
      <c r="D21" s="14"/>
      <c r="E21" s="14"/>
      <c r="F21" s="18"/>
      <c r="G21" s="40" t="s">
        <v>4</v>
      </c>
      <c r="H21" s="40"/>
      <c r="I21" s="14"/>
      <c r="J21" s="14"/>
      <c r="K21" s="18"/>
      <c r="L21" s="40" t="s">
        <v>7</v>
      </c>
      <c r="M21" s="40"/>
      <c r="N21" s="14"/>
      <c r="O21" s="14"/>
      <c r="P21" s="18"/>
      <c r="Q21" s="40" t="s">
        <v>57</v>
      </c>
      <c r="R21" s="40"/>
      <c r="S21" s="14"/>
      <c r="T21" s="14"/>
      <c r="U21" s="18"/>
      <c r="V21" s="40" t="s">
        <v>54</v>
      </c>
      <c r="W21" s="40"/>
      <c r="X21" s="14"/>
    </row>
    <row r="22" spans="1:24">
      <c r="A22" s="10" t="s">
        <v>13</v>
      </c>
      <c r="B22" s="2">
        <f>+Q3*0.16</f>
        <v>72000</v>
      </c>
      <c r="C22" s="3"/>
      <c r="E22" s="14"/>
      <c r="F22" s="18"/>
      <c r="G22" s="2"/>
      <c r="H22" s="3">
        <f>+Q3+B22</f>
        <v>522000</v>
      </c>
      <c r="I22" s="1" t="s">
        <v>12</v>
      </c>
      <c r="J22" s="14"/>
      <c r="K22" s="10" t="s">
        <v>24</v>
      </c>
      <c r="L22" s="2">
        <f>+R4</f>
        <v>750000</v>
      </c>
      <c r="M22" s="3"/>
      <c r="O22" s="14"/>
      <c r="P22" s="18" t="s">
        <v>15</v>
      </c>
      <c r="Q22" s="2">
        <f>((C32*1.16)*0.22)</f>
        <v>526350</v>
      </c>
      <c r="R22" s="3"/>
      <c r="T22" s="14"/>
      <c r="U22" s="18"/>
      <c r="V22" s="2"/>
      <c r="W22" s="3">
        <f>((C32*0.16)*0.5)</f>
        <v>165000</v>
      </c>
      <c r="X22" s="1" t="s">
        <v>14</v>
      </c>
    </row>
    <row r="23" spans="1:24">
      <c r="A23" s="18"/>
      <c r="B23" s="4"/>
      <c r="E23" s="14"/>
      <c r="F23" s="18"/>
      <c r="G23" s="4"/>
      <c r="I23" s="14"/>
      <c r="J23" s="14"/>
      <c r="K23" s="18"/>
      <c r="L23" s="4"/>
      <c r="O23" s="14"/>
      <c r="P23" s="18"/>
      <c r="Q23" s="4"/>
      <c r="T23" s="14"/>
      <c r="U23" s="18"/>
      <c r="V23" s="4"/>
      <c r="X23" s="14"/>
    </row>
    <row r="24" spans="1:24">
      <c r="A24" s="18"/>
      <c r="B24" s="4"/>
      <c r="C24" s="11"/>
      <c r="D24" s="14"/>
      <c r="E24" s="14"/>
      <c r="F24" s="18"/>
      <c r="G24" s="4"/>
      <c r="I24" s="14"/>
      <c r="J24" s="14"/>
      <c r="K24" s="18"/>
      <c r="L24" s="4"/>
      <c r="M24" s="14"/>
      <c r="N24" s="14"/>
      <c r="O24" s="14"/>
      <c r="P24" s="18"/>
      <c r="Q24" s="4"/>
      <c r="T24" s="14"/>
      <c r="U24" s="18"/>
      <c r="V24" s="4"/>
      <c r="X24" s="14"/>
    </row>
    <row r="25" spans="1:24">
      <c r="A25" s="18"/>
      <c r="B25" s="12"/>
      <c r="C25" s="13"/>
      <c r="D25" s="14"/>
      <c r="E25" s="14"/>
      <c r="F25" s="18"/>
      <c r="G25" s="6"/>
      <c r="H25" s="7"/>
      <c r="I25" s="14"/>
      <c r="J25" s="14"/>
      <c r="K25" s="18"/>
      <c r="L25" s="6"/>
      <c r="M25" s="7"/>
      <c r="N25" s="14"/>
      <c r="O25" s="14"/>
      <c r="P25" s="18"/>
      <c r="Q25" s="6"/>
      <c r="R25" s="7"/>
      <c r="S25" s="14"/>
      <c r="T25" s="14"/>
      <c r="U25" s="18"/>
      <c r="V25" s="4"/>
      <c r="W25" s="11"/>
      <c r="X25" s="14"/>
    </row>
    <row r="26" spans="1:24">
      <c r="A26" s="18"/>
      <c r="B26" s="8">
        <f>+B22</f>
        <v>72000</v>
      </c>
      <c r="C26" s="9"/>
      <c r="D26" s="14"/>
      <c r="E26" s="14"/>
      <c r="F26" s="18"/>
      <c r="G26" s="8"/>
      <c r="H26" s="9">
        <f>+H22</f>
        <v>522000</v>
      </c>
      <c r="I26" s="14"/>
      <c r="J26" s="14"/>
      <c r="K26" s="18"/>
      <c r="L26" s="8">
        <f>+L22</f>
        <v>750000</v>
      </c>
      <c r="M26" s="9">
        <f>+L26</f>
        <v>750000</v>
      </c>
      <c r="N26" s="14" t="s">
        <v>88</v>
      </c>
      <c r="O26" s="14"/>
      <c r="P26" s="18"/>
      <c r="Q26" s="6">
        <f>+Q22</f>
        <v>526350</v>
      </c>
      <c r="R26" s="7"/>
      <c r="S26" s="14"/>
      <c r="T26" s="14"/>
      <c r="U26" s="18"/>
      <c r="V26" s="8"/>
      <c r="W26" s="9">
        <f>+W22</f>
        <v>165000</v>
      </c>
      <c r="X26" s="14"/>
    </row>
    <row r="27" spans="1:24">
      <c r="A27" s="18"/>
      <c r="B27" s="35">
        <f>+B26</f>
        <v>72000</v>
      </c>
      <c r="C27" s="23"/>
      <c r="D27" s="14"/>
      <c r="E27" s="14"/>
      <c r="F27" s="18"/>
      <c r="G27" s="4"/>
      <c r="H27" s="5">
        <f>+H26</f>
        <v>522000</v>
      </c>
      <c r="I27" s="14"/>
      <c r="J27" s="14"/>
      <c r="K27" s="18"/>
      <c r="L27" s="36"/>
      <c r="M27" s="38"/>
      <c r="N27" s="14"/>
      <c r="O27" s="14"/>
      <c r="P27" s="18"/>
      <c r="Q27" s="4">
        <f>+Q26</f>
        <v>526350</v>
      </c>
      <c r="S27" s="14"/>
      <c r="T27" s="14"/>
      <c r="U27" s="18"/>
      <c r="V27" s="2"/>
      <c r="W27" s="3">
        <f>+W26</f>
        <v>165000</v>
      </c>
      <c r="X27" s="14"/>
    </row>
    <row r="28" spans="1:24">
      <c r="A28" s="18"/>
      <c r="B28" s="22"/>
      <c r="C28" s="24"/>
      <c r="D28" s="14"/>
      <c r="E28" s="14"/>
      <c r="F28" s="18"/>
      <c r="G28" s="4"/>
      <c r="I28" s="14"/>
      <c r="J28" s="14"/>
      <c r="K28" s="18"/>
      <c r="L28" s="36"/>
      <c r="M28" s="39"/>
      <c r="N28" s="14"/>
      <c r="O28" s="14"/>
      <c r="P28" s="18"/>
      <c r="Q28" s="4"/>
      <c r="R28" s="19"/>
      <c r="S28" s="14"/>
      <c r="T28" s="14"/>
      <c r="U28" s="18"/>
      <c r="V28" s="4"/>
      <c r="X28" s="14"/>
    </row>
    <row r="31" spans="1:24">
      <c r="A31" s="18"/>
      <c r="B31" s="40" t="s">
        <v>6</v>
      </c>
      <c r="C31" s="40"/>
      <c r="D31" s="14"/>
      <c r="E31" s="14"/>
      <c r="F31" s="18"/>
      <c r="G31" s="40" t="s">
        <v>31</v>
      </c>
      <c r="H31" s="40"/>
      <c r="I31" s="14"/>
      <c r="J31" s="14"/>
      <c r="K31" s="18"/>
      <c r="L31" s="40" t="s">
        <v>67</v>
      </c>
      <c r="M31" s="40"/>
      <c r="N31" s="14"/>
      <c r="O31" s="14"/>
      <c r="P31" s="18"/>
      <c r="Q31" s="40" t="s">
        <v>68</v>
      </c>
      <c r="R31" s="40"/>
      <c r="S31" s="14"/>
      <c r="T31" s="14"/>
      <c r="U31" s="18"/>
      <c r="V31" s="40" t="s">
        <v>74</v>
      </c>
      <c r="W31" s="40"/>
      <c r="X31" s="14"/>
    </row>
    <row r="32" spans="1:24">
      <c r="A32" s="18"/>
      <c r="B32" s="2"/>
      <c r="C32" s="3">
        <f>+R4*2.75</f>
        <v>2062500</v>
      </c>
      <c r="D32" s="1" t="s">
        <v>14</v>
      </c>
      <c r="E32" s="14"/>
      <c r="F32" s="18" t="s">
        <v>63</v>
      </c>
      <c r="G32" s="2">
        <v>7500</v>
      </c>
      <c r="H32" s="3"/>
      <c r="J32" s="14"/>
      <c r="K32" s="10" t="s">
        <v>62</v>
      </c>
      <c r="L32" s="2">
        <f>((125000*1)*3)</f>
        <v>375000</v>
      </c>
      <c r="M32" s="3">
        <v>250000</v>
      </c>
      <c r="N32" s="14" t="s">
        <v>70</v>
      </c>
      <c r="O32" s="14"/>
      <c r="P32" s="10" t="s">
        <v>62</v>
      </c>
      <c r="Q32" s="2">
        <f>+L32*0.16</f>
        <v>60000</v>
      </c>
      <c r="R32" s="3"/>
      <c r="S32" s="14"/>
      <c r="T32" s="14"/>
      <c r="U32" s="18"/>
      <c r="V32" s="2"/>
      <c r="W32" s="3">
        <f>((B17*0.3)/12)</f>
        <v>2587.5</v>
      </c>
      <c r="X32" s="1" t="s">
        <v>82</v>
      </c>
    </row>
    <row r="33" spans="1:24">
      <c r="A33" s="18"/>
      <c r="B33" s="4"/>
      <c r="C33" s="19"/>
      <c r="D33" s="14"/>
      <c r="E33" s="14"/>
      <c r="F33" s="18" t="s">
        <v>79</v>
      </c>
      <c r="G33" s="4">
        <v>1005</v>
      </c>
      <c r="J33" s="14"/>
      <c r="L33" s="4"/>
      <c r="M33" s="14"/>
      <c r="N33" s="14"/>
      <c r="O33" s="14"/>
      <c r="Q33" s="4"/>
      <c r="R33" s="19"/>
      <c r="S33" s="14"/>
      <c r="T33" s="14"/>
      <c r="U33" s="18"/>
      <c r="V33" s="4"/>
      <c r="X33" s="14"/>
    </row>
    <row r="34" spans="1:24">
      <c r="A34" s="18"/>
      <c r="B34" s="4"/>
      <c r="C34" s="19"/>
      <c r="D34" s="14"/>
      <c r="E34" s="14"/>
      <c r="F34" s="18" t="s">
        <v>81</v>
      </c>
      <c r="G34" s="4">
        <f>+H42</f>
        <v>2604.1666666666665</v>
      </c>
      <c r="I34" s="14"/>
      <c r="J34" s="14"/>
      <c r="K34" s="18"/>
      <c r="L34" s="4"/>
      <c r="M34" s="14"/>
      <c r="N34" s="14"/>
      <c r="O34" s="14"/>
      <c r="Q34" s="4"/>
      <c r="R34" s="19"/>
      <c r="S34" s="14"/>
      <c r="T34" s="14"/>
      <c r="U34" s="18"/>
      <c r="V34" s="4"/>
      <c r="X34" s="14"/>
    </row>
    <row r="35" spans="1:24">
      <c r="A35" s="18"/>
      <c r="B35" s="4"/>
      <c r="C35" s="11"/>
      <c r="D35" s="14"/>
      <c r="E35" s="14"/>
      <c r="F35" s="18" t="s">
        <v>83</v>
      </c>
      <c r="G35" s="4">
        <f>+W32</f>
        <v>2587.5</v>
      </c>
      <c r="H35" s="11"/>
      <c r="I35" s="14"/>
      <c r="J35" s="14"/>
      <c r="K35" s="18"/>
      <c r="L35" s="6"/>
      <c r="M35" s="7"/>
      <c r="N35" s="14"/>
      <c r="O35" s="14"/>
      <c r="Q35" s="4"/>
      <c r="R35" s="19"/>
      <c r="S35" s="14"/>
      <c r="T35" s="14"/>
      <c r="U35" s="18"/>
      <c r="V35" s="4"/>
      <c r="X35" s="14"/>
    </row>
    <row r="36" spans="1:24">
      <c r="A36" s="18"/>
      <c r="B36" s="6"/>
      <c r="C36" s="7"/>
      <c r="D36" s="14"/>
      <c r="E36" s="14"/>
      <c r="G36" s="4"/>
      <c r="H36" s="11"/>
      <c r="I36" s="14"/>
      <c r="J36" s="14"/>
      <c r="K36" s="18"/>
      <c r="L36" s="8">
        <f>SUM(L32:L35)</f>
        <v>375000</v>
      </c>
      <c r="M36" s="9">
        <f>SUM(M32:M35)</f>
        <v>250000</v>
      </c>
      <c r="O36" s="14"/>
      <c r="P36" s="18"/>
      <c r="Q36" s="8">
        <f>+Q32</f>
        <v>60000</v>
      </c>
      <c r="R36" s="9"/>
      <c r="T36" s="14"/>
      <c r="U36" s="18"/>
      <c r="V36" s="8"/>
      <c r="W36" s="9">
        <f>+W32</f>
        <v>2587.5</v>
      </c>
      <c r="X36" s="14"/>
    </row>
    <row r="37" spans="1:24">
      <c r="A37" s="18" t="s">
        <v>86</v>
      </c>
      <c r="B37" s="8">
        <f>+C37</f>
        <v>2062500</v>
      </c>
      <c r="C37" s="9">
        <f>+C32</f>
        <v>2062500</v>
      </c>
      <c r="D37" s="14"/>
      <c r="E37" s="14"/>
      <c r="F37" s="18"/>
      <c r="G37" s="8">
        <f>SUM(G32:G36)</f>
        <v>13696.666666666666</v>
      </c>
      <c r="H37" s="9">
        <f>+G37</f>
        <v>13696.666666666666</v>
      </c>
      <c r="I37" s="14" t="s">
        <v>90</v>
      </c>
      <c r="J37" s="14"/>
      <c r="K37" s="18"/>
      <c r="L37" s="4">
        <f>+L36-M36</f>
        <v>125000</v>
      </c>
      <c r="N37" s="14"/>
      <c r="O37" s="14"/>
      <c r="P37" s="18"/>
      <c r="Q37" s="4">
        <f>+Q36</f>
        <v>60000</v>
      </c>
      <c r="S37" s="14"/>
      <c r="T37" s="14"/>
      <c r="U37" s="18"/>
      <c r="V37" s="4"/>
      <c r="W37" s="5">
        <f>+W36</f>
        <v>2587.5</v>
      </c>
      <c r="X37" s="14"/>
    </row>
    <row r="38" spans="1:24">
      <c r="A38" s="18"/>
      <c r="B38" s="36"/>
      <c r="C38" s="37"/>
      <c r="D38" s="14"/>
      <c r="E38" s="14"/>
      <c r="F38" s="18"/>
      <c r="G38" s="36"/>
      <c r="H38" s="38"/>
      <c r="I38" s="14"/>
      <c r="J38" s="14"/>
      <c r="K38" s="18"/>
      <c r="L38" s="4"/>
      <c r="N38" s="14"/>
      <c r="O38" s="14"/>
      <c r="P38" s="18"/>
      <c r="Q38" s="4"/>
      <c r="S38" s="14"/>
      <c r="T38" s="14"/>
      <c r="U38" s="18"/>
      <c r="V38" s="4"/>
      <c r="X38" s="14"/>
    </row>
    <row r="41" spans="1:24">
      <c r="A41" s="18"/>
      <c r="B41" s="40" t="s">
        <v>75</v>
      </c>
      <c r="C41" s="40"/>
      <c r="D41" s="14"/>
      <c r="E41" s="14"/>
      <c r="F41" s="18"/>
      <c r="G41" s="40" t="s">
        <v>76</v>
      </c>
      <c r="H41" s="40"/>
      <c r="I41" s="14"/>
      <c r="J41" s="14"/>
      <c r="K41" s="18"/>
      <c r="L41" s="40" t="s">
        <v>84</v>
      </c>
      <c r="M41" s="40"/>
      <c r="N41" s="14"/>
      <c r="O41" s="14"/>
      <c r="P41" s="18"/>
      <c r="Q41" s="40" t="s">
        <v>91</v>
      </c>
      <c r="R41" s="40"/>
      <c r="S41" s="14"/>
      <c r="T41" s="14"/>
      <c r="U41" s="18"/>
      <c r="V41" s="40"/>
      <c r="W41" s="40"/>
      <c r="X41" s="14"/>
    </row>
    <row r="42" spans="1:24">
      <c r="A42" s="18"/>
      <c r="B42" s="2"/>
      <c r="C42" s="3">
        <v>1005</v>
      </c>
      <c r="D42" s="1" t="s">
        <v>78</v>
      </c>
      <c r="E42" s="14"/>
      <c r="G42" s="2"/>
      <c r="H42" s="3">
        <f>((L37*0.25)/12)</f>
        <v>2604.1666666666665</v>
      </c>
      <c r="I42" s="14" t="s">
        <v>80</v>
      </c>
      <c r="J42" s="14"/>
      <c r="K42" s="10" t="s">
        <v>87</v>
      </c>
      <c r="L42" s="2">
        <f>+M26</f>
        <v>750000</v>
      </c>
      <c r="M42" s="3">
        <f>+B37</f>
        <v>2062500</v>
      </c>
      <c r="N42" s="14" t="s">
        <v>85</v>
      </c>
      <c r="O42" s="14"/>
      <c r="P42" s="18"/>
      <c r="Q42" s="2"/>
      <c r="R42" s="3">
        <f>+L47</f>
        <v>1298803.3333333335</v>
      </c>
      <c r="S42" s="1" t="s">
        <v>92</v>
      </c>
      <c r="T42" s="14"/>
      <c r="U42" s="18"/>
      <c r="V42" s="2"/>
      <c r="W42" s="3"/>
    </row>
    <row r="43" spans="1:24">
      <c r="A43" s="18"/>
      <c r="B43" s="4"/>
      <c r="C43" s="19"/>
      <c r="D43" s="14"/>
      <c r="E43" s="14"/>
      <c r="F43" s="18"/>
      <c r="G43" s="4"/>
      <c r="I43" s="14"/>
      <c r="J43" s="14"/>
      <c r="K43" s="18" t="s">
        <v>89</v>
      </c>
      <c r="L43" s="4">
        <f>+H37</f>
        <v>13696.666666666666</v>
      </c>
      <c r="M43" s="14"/>
      <c r="N43" s="14"/>
      <c r="O43" s="14"/>
      <c r="P43" s="18"/>
      <c r="Q43" s="4"/>
      <c r="R43" s="19"/>
      <c r="S43" s="14"/>
      <c r="T43" s="14"/>
      <c r="U43" s="18"/>
      <c r="V43" s="4"/>
      <c r="X43" s="14"/>
    </row>
    <row r="44" spans="1:24">
      <c r="A44" s="18"/>
      <c r="B44" s="4"/>
      <c r="C44" s="19"/>
      <c r="D44" s="14"/>
      <c r="E44" s="14"/>
      <c r="F44" s="18"/>
      <c r="G44" s="4"/>
      <c r="I44" s="14"/>
      <c r="J44" s="14"/>
      <c r="K44" s="18"/>
      <c r="L44" s="4"/>
      <c r="M44" s="14"/>
      <c r="N44" s="14"/>
      <c r="O44" s="14"/>
      <c r="P44" s="18"/>
      <c r="Q44" s="4"/>
      <c r="R44" s="19"/>
      <c r="S44" s="14"/>
      <c r="T44" s="14"/>
      <c r="U44" s="18"/>
      <c r="V44" s="4"/>
      <c r="X44" s="14"/>
    </row>
    <row r="45" spans="1:24">
      <c r="A45" s="18"/>
      <c r="B45" s="6"/>
      <c r="C45" s="7"/>
      <c r="D45" s="14"/>
      <c r="E45" s="14"/>
      <c r="F45" s="18"/>
      <c r="G45" s="6"/>
      <c r="H45" s="7"/>
      <c r="I45" s="14"/>
      <c r="J45" s="14"/>
      <c r="K45" s="18"/>
      <c r="L45" s="6"/>
      <c r="M45" s="7"/>
      <c r="N45" s="14"/>
      <c r="O45" s="14"/>
      <c r="P45" s="18"/>
      <c r="Q45" s="4"/>
      <c r="R45" s="19"/>
      <c r="S45" s="14"/>
      <c r="T45" s="14"/>
      <c r="U45" s="18"/>
      <c r="V45" s="4"/>
      <c r="X45" s="14"/>
    </row>
    <row r="46" spans="1:24">
      <c r="B46" s="8"/>
      <c r="C46" s="9">
        <f>+C42</f>
        <v>1005</v>
      </c>
      <c r="D46" s="14"/>
      <c r="E46" s="14"/>
      <c r="F46" s="18"/>
      <c r="G46" s="8"/>
      <c r="H46" s="9">
        <f>+H42</f>
        <v>2604.1666666666665</v>
      </c>
      <c r="I46" s="14"/>
      <c r="J46" s="14"/>
      <c r="K46" s="18"/>
      <c r="L46" s="8">
        <f>SUM(L42:L45)</f>
        <v>763696.66666666663</v>
      </c>
      <c r="M46" s="9">
        <f>SUM(M42:M45)</f>
        <v>2062500</v>
      </c>
      <c r="N46" s="14"/>
      <c r="O46" s="14"/>
      <c r="P46" s="18"/>
      <c r="Q46" s="8"/>
      <c r="R46" s="9">
        <f>+R42</f>
        <v>1298803.3333333335</v>
      </c>
      <c r="S46" s="14"/>
      <c r="T46" s="14"/>
      <c r="U46" s="18"/>
      <c r="V46" s="8"/>
      <c r="W46" s="9"/>
      <c r="X46" s="14"/>
    </row>
    <row r="47" spans="1:24">
      <c r="A47" s="18"/>
      <c r="B47" s="4"/>
      <c r="C47" s="5">
        <f>+C46</f>
        <v>1005</v>
      </c>
      <c r="D47" s="14"/>
      <c r="E47" s="14"/>
      <c r="F47" s="18"/>
      <c r="G47" s="4"/>
      <c r="H47" s="5">
        <f>+H46</f>
        <v>2604.1666666666665</v>
      </c>
      <c r="I47" s="14"/>
      <c r="J47" s="14"/>
      <c r="K47" s="18" t="s">
        <v>93</v>
      </c>
      <c r="L47" s="4">
        <f>+M47</f>
        <v>1298803.3333333335</v>
      </c>
      <c r="M47" s="5">
        <f>+M46-L46</f>
        <v>1298803.3333333335</v>
      </c>
      <c r="N47" s="14"/>
      <c r="O47" s="14"/>
      <c r="P47" s="18"/>
      <c r="Q47" s="4"/>
      <c r="R47" s="5">
        <f>+R46</f>
        <v>1298803.3333333335</v>
      </c>
      <c r="S47" s="14"/>
      <c r="T47" s="14"/>
      <c r="U47" s="18"/>
      <c r="V47" s="4"/>
      <c r="X47" s="14"/>
    </row>
    <row r="48" spans="1:24">
      <c r="A48" s="18"/>
      <c r="B48" s="4"/>
      <c r="D48" s="14"/>
      <c r="E48" s="14"/>
      <c r="F48" s="18"/>
      <c r="G48" s="4"/>
      <c r="I48" s="14"/>
      <c r="J48" s="14"/>
      <c r="K48" s="18"/>
      <c r="L48" s="36"/>
      <c r="M48" s="39"/>
      <c r="N48" s="14"/>
      <c r="O48" s="14"/>
      <c r="P48" s="18"/>
      <c r="Q48" s="4"/>
      <c r="R48" s="19"/>
      <c r="S48" s="14"/>
      <c r="T48" s="14"/>
      <c r="U48" s="18"/>
      <c r="V48" s="4"/>
      <c r="X48" s="14"/>
    </row>
    <row r="51" spans="2:23">
      <c r="B51" s="40"/>
      <c r="C51" s="40"/>
      <c r="D51" s="14"/>
      <c r="E51" s="14"/>
      <c r="F51" s="18"/>
      <c r="G51" s="40"/>
      <c r="H51" s="40"/>
      <c r="I51" s="14"/>
      <c r="J51" s="14"/>
      <c r="K51" s="18"/>
      <c r="L51" s="40"/>
      <c r="M51" s="40"/>
      <c r="N51" s="14"/>
      <c r="O51" s="14"/>
      <c r="P51" s="18"/>
      <c r="Q51" s="40"/>
      <c r="R51" s="40"/>
      <c r="S51" s="14"/>
      <c r="T51" s="14"/>
      <c r="U51" s="18"/>
      <c r="V51" s="40"/>
      <c r="W51" s="40"/>
    </row>
    <row r="52" spans="2:23">
      <c r="B52" s="2"/>
      <c r="C52" s="3"/>
      <c r="E52" s="14"/>
      <c r="F52" s="18"/>
      <c r="G52" s="2"/>
      <c r="H52" s="3"/>
      <c r="J52" s="14"/>
      <c r="L52" s="2"/>
      <c r="M52" s="3"/>
      <c r="O52" s="14"/>
      <c r="P52" s="18"/>
      <c r="Q52" s="2"/>
      <c r="R52" s="3"/>
      <c r="T52" s="14"/>
      <c r="U52" s="18"/>
      <c r="V52" s="2"/>
      <c r="W52" s="3"/>
    </row>
    <row r="53" spans="2:23">
      <c r="B53" s="4"/>
      <c r="C53" s="19"/>
      <c r="D53" s="14"/>
      <c r="E53" s="14"/>
      <c r="F53" s="18"/>
      <c r="G53" s="4"/>
      <c r="I53" s="14"/>
      <c r="J53" s="14"/>
      <c r="L53" s="4"/>
      <c r="O53" s="14"/>
      <c r="P53" s="18"/>
      <c r="Q53" s="4"/>
      <c r="R53" s="19"/>
      <c r="S53" s="14"/>
      <c r="T53" s="14"/>
      <c r="U53" s="18"/>
      <c r="V53" s="4"/>
    </row>
    <row r="54" spans="2:23">
      <c r="B54" s="4"/>
      <c r="C54" s="19"/>
      <c r="D54" s="14"/>
      <c r="E54" s="14"/>
      <c r="F54" s="18"/>
      <c r="G54" s="4"/>
      <c r="I54" s="14"/>
      <c r="J54" s="14"/>
      <c r="K54" s="18"/>
      <c r="L54" s="4"/>
      <c r="M54" s="14"/>
      <c r="N54" s="14"/>
      <c r="O54" s="14"/>
      <c r="P54" s="18"/>
      <c r="Q54" s="4"/>
      <c r="R54" s="19"/>
      <c r="S54" s="14"/>
      <c r="T54" s="14"/>
      <c r="U54" s="18"/>
      <c r="V54" s="4"/>
    </row>
    <row r="55" spans="2:23">
      <c r="B55" s="6"/>
      <c r="C55" s="7"/>
      <c r="D55" s="14"/>
      <c r="E55" s="14"/>
      <c r="F55" s="18"/>
      <c r="G55" s="6"/>
      <c r="H55" s="7"/>
      <c r="I55" s="14"/>
      <c r="J55" s="14"/>
      <c r="K55" s="18"/>
      <c r="L55" s="6"/>
      <c r="M55" s="7"/>
      <c r="N55" s="14"/>
      <c r="O55" s="14"/>
      <c r="P55" s="18"/>
      <c r="Q55" s="4"/>
      <c r="R55" s="19"/>
      <c r="S55" s="14"/>
      <c r="T55" s="14"/>
      <c r="U55" s="18"/>
      <c r="V55" s="4"/>
    </row>
    <row r="56" spans="2:23">
      <c r="B56" s="8"/>
      <c r="C56" s="9"/>
      <c r="D56" s="14"/>
      <c r="E56" s="14"/>
      <c r="F56" s="18"/>
      <c r="G56" s="8"/>
      <c r="H56" s="9"/>
      <c r="I56" s="14"/>
      <c r="J56" s="14"/>
      <c r="K56" s="18"/>
      <c r="L56" s="8"/>
      <c r="M56" s="9"/>
      <c r="N56" s="14"/>
      <c r="O56" s="14"/>
      <c r="P56" s="18"/>
      <c r="Q56" s="8"/>
      <c r="R56" s="9"/>
      <c r="S56" s="14"/>
      <c r="T56" s="14"/>
      <c r="U56" s="18"/>
      <c r="V56" s="8"/>
      <c r="W56" s="9"/>
    </row>
    <row r="57" spans="2:23">
      <c r="B57" s="4"/>
      <c r="D57" s="14"/>
      <c r="E57" s="14"/>
      <c r="F57" s="18"/>
      <c r="G57" s="4"/>
      <c r="I57" s="14"/>
      <c r="J57" s="14"/>
      <c r="L57" s="4"/>
      <c r="N57" s="14"/>
      <c r="O57" s="14"/>
      <c r="P57" s="18"/>
      <c r="Q57" s="4"/>
      <c r="S57" s="14"/>
      <c r="T57" s="14"/>
      <c r="U57" s="18"/>
      <c r="V57" s="4"/>
    </row>
    <row r="58" spans="2:23">
      <c r="B58" s="4"/>
      <c r="C58" s="19"/>
      <c r="D58" s="14"/>
      <c r="E58" s="14"/>
      <c r="F58" s="18"/>
      <c r="G58" s="4"/>
      <c r="I58" s="14"/>
      <c r="J58" s="14"/>
      <c r="K58" s="18"/>
      <c r="L58" s="4"/>
      <c r="N58" s="14"/>
      <c r="O58" s="14"/>
      <c r="P58" s="18"/>
      <c r="Q58" s="4"/>
      <c r="R58" s="19"/>
      <c r="S58" s="14"/>
      <c r="T58" s="14"/>
      <c r="U58" s="18"/>
      <c r="V58" s="4"/>
    </row>
  </sheetData>
  <mergeCells count="30">
    <mergeCell ref="B41:C41"/>
    <mergeCell ref="G41:H41"/>
    <mergeCell ref="L41:M41"/>
    <mergeCell ref="Q41:R41"/>
    <mergeCell ref="V41:W41"/>
    <mergeCell ref="B21:C21"/>
    <mergeCell ref="G21:H21"/>
    <mergeCell ref="L21:M21"/>
    <mergeCell ref="Q21:R21"/>
    <mergeCell ref="V21:W21"/>
    <mergeCell ref="B31:C31"/>
    <mergeCell ref="G31:H31"/>
    <mergeCell ref="L31:M31"/>
    <mergeCell ref="Q31:R31"/>
    <mergeCell ref="V31:W31"/>
    <mergeCell ref="B11:C11"/>
    <mergeCell ref="G11:H11"/>
    <mergeCell ref="L11:M11"/>
    <mergeCell ref="Q11:R11"/>
    <mergeCell ref="V11:W11"/>
    <mergeCell ref="B1:C1"/>
    <mergeCell ref="G1:H1"/>
    <mergeCell ref="L1:M1"/>
    <mergeCell ref="Q1:R1"/>
    <mergeCell ref="V1:W1"/>
    <mergeCell ref="B51:C51"/>
    <mergeCell ref="G51:H51"/>
    <mergeCell ref="L51:M51"/>
    <mergeCell ref="Q51:R51"/>
    <mergeCell ref="V51:W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9"/>
  <sheetViews>
    <sheetView topLeftCell="A14" workbookViewId="0"/>
  </sheetViews>
  <sheetFormatPr baseColWidth="10" defaultRowHeight="15"/>
  <cols>
    <col min="1" max="1" width="11.42578125" style="14"/>
    <col min="2" max="2" width="5.140625" style="14" customWidth="1"/>
    <col min="3" max="3" width="24.7109375" style="14" customWidth="1"/>
    <col min="4" max="7" width="14.28515625" style="14" customWidth="1"/>
    <col min="8" max="16384" width="11.42578125" style="14"/>
  </cols>
  <sheetData>
    <row r="3" spans="2:7" ht="18.75">
      <c r="B3" s="43" t="s">
        <v>18</v>
      </c>
      <c r="C3" s="43"/>
      <c r="D3" s="41" t="s">
        <v>19</v>
      </c>
      <c r="E3" s="42"/>
      <c r="F3" s="41" t="s">
        <v>20</v>
      </c>
      <c r="G3" s="42"/>
    </row>
    <row r="4" spans="2:7" ht="18.75">
      <c r="B4" s="43"/>
      <c r="C4" s="43"/>
      <c r="D4" s="20" t="s">
        <v>0</v>
      </c>
      <c r="E4" s="20" t="s">
        <v>1</v>
      </c>
      <c r="F4" s="20" t="s">
        <v>21</v>
      </c>
      <c r="G4" s="20" t="s">
        <v>22</v>
      </c>
    </row>
    <row r="5" spans="2:7">
      <c r="B5" s="21" t="str">
        <f>+HITOS!B1</f>
        <v>CAJA</v>
      </c>
      <c r="C5" s="16"/>
      <c r="D5" s="17">
        <f>+HITOS!B6</f>
        <v>15000</v>
      </c>
      <c r="E5" s="17">
        <f>+HITOS!C6</f>
        <v>8250</v>
      </c>
      <c r="F5" s="17">
        <f>+D5-E5</f>
        <v>6750</v>
      </c>
      <c r="G5" s="17">
        <v>0</v>
      </c>
    </row>
    <row r="6" spans="2:7">
      <c r="B6" s="21" t="str">
        <f>+HITOS!G1</f>
        <v>BANCOS</v>
      </c>
      <c r="C6" s="16"/>
      <c r="D6" s="17">
        <f>+HITOS!G7</f>
        <v>19704203</v>
      </c>
      <c r="E6" s="17">
        <f>+HITOS!H7</f>
        <v>10621874.15</v>
      </c>
      <c r="F6" s="17">
        <f t="shared" ref="F6:F10" si="0">+D6-E6</f>
        <v>9082328.8499999996</v>
      </c>
      <c r="G6" s="17">
        <v>0</v>
      </c>
    </row>
    <row r="7" spans="2:7">
      <c r="B7" s="21" t="str">
        <f>+HITOS!L1</f>
        <v>CLIENTES</v>
      </c>
      <c r="C7" s="16"/>
      <c r="D7" s="17">
        <f>+HITOS!L6</f>
        <v>1919900</v>
      </c>
      <c r="E7" s="17">
        <f>+HITOS!M6</f>
        <v>687500</v>
      </c>
      <c r="F7" s="17">
        <f t="shared" si="0"/>
        <v>1232400</v>
      </c>
      <c r="G7" s="17">
        <v>0</v>
      </c>
    </row>
    <row r="8" spans="2:7">
      <c r="B8" s="21" t="str">
        <f>+HITOS!Q1</f>
        <v>ALMACÉN</v>
      </c>
      <c r="C8" s="16"/>
      <c r="D8" s="17">
        <f>+HITOS!Q6</f>
        <v>5018890.8624999998</v>
      </c>
      <c r="E8" s="17">
        <f>+HITOS!R6</f>
        <v>3360983.6124999998</v>
      </c>
      <c r="F8" s="17">
        <f t="shared" si="0"/>
        <v>1657907.25</v>
      </c>
      <c r="G8" s="17">
        <v>0</v>
      </c>
    </row>
    <row r="9" spans="2:7">
      <c r="B9" s="21" t="str">
        <f>+HITOS!V1</f>
        <v>EQ. OFICINA</v>
      </c>
      <c r="C9" s="16"/>
      <c r="D9" s="17">
        <f>+HITOS!V6</f>
        <v>482300</v>
      </c>
      <c r="E9" s="17">
        <f>+HITOS!W6</f>
        <v>265265</v>
      </c>
      <c r="F9" s="17">
        <f t="shared" si="0"/>
        <v>217035</v>
      </c>
      <c r="G9" s="17">
        <v>0</v>
      </c>
    </row>
    <row r="10" spans="2:7">
      <c r="B10" s="21" t="str">
        <f>+HITOS!B11</f>
        <v>EQ. COMPUTO</v>
      </c>
      <c r="C10" s="16"/>
      <c r="D10" s="17">
        <f>+HITOS!B16</f>
        <v>230000</v>
      </c>
      <c r="E10" s="17">
        <f>+HITOS!C16</f>
        <v>126500</v>
      </c>
      <c r="F10" s="17">
        <f t="shared" si="0"/>
        <v>103500</v>
      </c>
      <c r="G10" s="17">
        <v>0</v>
      </c>
    </row>
    <row r="11" spans="2:7">
      <c r="B11" s="21"/>
      <c r="C11" s="8" t="str">
        <f>+HITOS!G11</f>
        <v>IVA X TRASL</v>
      </c>
      <c r="D11" s="17">
        <v>0</v>
      </c>
      <c r="E11" s="17">
        <f>+HITOS!H17</f>
        <v>337413.79310344835</v>
      </c>
      <c r="F11" s="17">
        <v>0</v>
      </c>
      <c r="G11" s="17">
        <f>+E11-D11</f>
        <v>337413.79310344835</v>
      </c>
    </row>
    <row r="12" spans="2:7">
      <c r="B12" s="21"/>
      <c r="C12" s="8" t="str">
        <f>+HITOS!L11</f>
        <v>CAP SOC</v>
      </c>
      <c r="D12" s="17">
        <v>0</v>
      </c>
      <c r="E12" s="17">
        <f>+HITOS!M16</f>
        <v>24663744.206896551</v>
      </c>
      <c r="F12" s="17">
        <v>0</v>
      </c>
      <c r="G12" s="17">
        <f>+E12-D12</f>
        <v>24663744.206896551</v>
      </c>
    </row>
    <row r="13" spans="2:7">
      <c r="B13" s="21" t="str">
        <f>+HITOS!Q11</f>
        <v>CTA CORR. "SUEÑITOS"</v>
      </c>
      <c r="C13" s="8"/>
      <c r="D13" s="17">
        <f>+HITOS!Q16</f>
        <v>5310217.8624999998</v>
      </c>
      <c r="E13" s="17">
        <v>0</v>
      </c>
      <c r="F13" s="17">
        <f t="shared" ref="F13:F15" si="1">+D13-E13</f>
        <v>5310217.8624999998</v>
      </c>
      <c r="G13" s="17">
        <v>0</v>
      </c>
    </row>
    <row r="14" spans="2:7">
      <c r="B14" s="21" t="str">
        <f>+HITOS!V11</f>
        <v>CTA CORR. "PREMIOLINA"</v>
      </c>
      <c r="C14" s="8"/>
      <c r="D14" s="17">
        <f>+HITOS!V16</f>
        <v>8817655</v>
      </c>
      <c r="E14" s="17">
        <f>+HITOS!W16</f>
        <v>217985.86249999999</v>
      </c>
      <c r="F14" s="17">
        <f t="shared" si="1"/>
        <v>8599669.1374999993</v>
      </c>
      <c r="G14" s="17">
        <v>0</v>
      </c>
    </row>
    <row r="15" spans="2:7">
      <c r="B15" s="21" t="str">
        <f>+HITOS!B21</f>
        <v>IVA POR ACREDITAR</v>
      </c>
      <c r="C15" s="8"/>
      <c r="D15" s="17">
        <f>+HITOS!B26</f>
        <v>72000</v>
      </c>
      <c r="E15" s="17">
        <v>0</v>
      </c>
      <c r="F15" s="17">
        <f t="shared" si="1"/>
        <v>72000</v>
      </c>
      <c r="G15" s="17">
        <v>0</v>
      </c>
    </row>
    <row r="16" spans="2:7">
      <c r="B16" s="15"/>
      <c r="C16" s="8" t="str">
        <f>+HITOS!G21</f>
        <v>PROVEEDORES</v>
      </c>
      <c r="D16" s="17">
        <v>0</v>
      </c>
      <c r="E16" s="17">
        <f>+HITOS!H26</f>
        <v>522000</v>
      </c>
      <c r="F16" s="17">
        <v>0</v>
      </c>
      <c r="G16" s="17">
        <f t="shared" ref="G16:G17" si="2">+E16-D16</f>
        <v>522000</v>
      </c>
    </row>
    <row r="17" spans="2:7">
      <c r="B17" s="15"/>
      <c r="C17" s="8" t="str">
        <f>+HITOS!V21</f>
        <v>IVA TRASLADADO</v>
      </c>
      <c r="D17" s="17">
        <v>0</v>
      </c>
      <c r="E17" s="17">
        <f>+HITOS!W26</f>
        <v>165000</v>
      </c>
      <c r="F17" s="17">
        <v>0</v>
      </c>
      <c r="G17" s="17">
        <f t="shared" si="2"/>
        <v>165000</v>
      </c>
    </row>
    <row r="18" spans="2:7">
      <c r="B18" s="21" t="str">
        <f>+HITOS!Q21</f>
        <v>DOCTOS POR COB</v>
      </c>
      <c r="C18" s="8"/>
      <c r="D18" s="17">
        <f>+HITOS!Q26</f>
        <v>526350</v>
      </c>
      <c r="E18" s="17">
        <v>0</v>
      </c>
      <c r="F18" s="17">
        <f t="shared" ref="F18:F20" si="3">+D18-E18</f>
        <v>526350</v>
      </c>
      <c r="G18" s="17">
        <v>0</v>
      </c>
    </row>
    <row r="19" spans="2:7">
      <c r="B19" s="21" t="str">
        <f>+HITOS!L31</f>
        <v>EQ TRANSPORTE</v>
      </c>
      <c r="C19" s="8"/>
      <c r="D19" s="17">
        <f>+HITOS!L36</f>
        <v>375000</v>
      </c>
      <c r="E19" s="17">
        <f>+HITOS!M36</f>
        <v>250000</v>
      </c>
      <c r="F19" s="17">
        <f t="shared" si="3"/>
        <v>125000</v>
      </c>
      <c r="G19" s="17">
        <v>0</v>
      </c>
    </row>
    <row r="20" spans="2:7">
      <c r="B20" s="21" t="str">
        <f>+HITOS!Q31</f>
        <v>IVA ACREDITABLE</v>
      </c>
      <c r="C20" s="8"/>
      <c r="D20" s="17">
        <f>+HITOS!Q36</f>
        <v>60000</v>
      </c>
      <c r="E20" s="17">
        <v>0</v>
      </c>
      <c r="F20" s="17">
        <f t="shared" si="3"/>
        <v>60000</v>
      </c>
      <c r="G20" s="17">
        <v>0</v>
      </c>
    </row>
    <row r="21" spans="2:7">
      <c r="B21" s="15"/>
      <c r="C21" s="8" t="str">
        <f>+HITOS!V31</f>
        <v>DEP. ACUM EQ COMP</v>
      </c>
      <c r="D21" s="17">
        <v>0</v>
      </c>
      <c r="E21" s="17">
        <f>+HITOS!W36</f>
        <v>2587.5</v>
      </c>
      <c r="F21" s="17">
        <v>0</v>
      </c>
      <c r="G21" s="17">
        <f t="shared" ref="G21:G24" si="4">+E21-D21</f>
        <v>2587.5</v>
      </c>
    </row>
    <row r="22" spans="2:7">
      <c r="B22" s="15"/>
      <c r="C22" s="8" t="str">
        <f>+HITOS!B41</f>
        <v>DEP ACUM EQ OFIC</v>
      </c>
      <c r="D22" s="17">
        <v>0</v>
      </c>
      <c r="E22" s="17">
        <f>+HITOS!C46</f>
        <v>1005</v>
      </c>
      <c r="F22" s="17">
        <v>0</v>
      </c>
      <c r="G22" s="17">
        <f t="shared" si="4"/>
        <v>1005</v>
      </c>
    </row>
    <row r="23" spans="2:7">
      <c r="B23" s="15"/>
      <c r="C23" s="8" t="str">
        <f>+HITOS!G41</f>
        <v>DEP ACUM EQ TRANSP</v>
      </c>
      <c r="D23" s="17">
        <v>0</v>
      </c>
      <c r="E23" s="17">
        <f>+HITOS!H46</f>
        <v>2604.1666666666665</v>
      </c>
      <c r="F23" s="17">
        <v>0</v>
      </c>
      <c r="G23" s="17">
        <f t="shared" si="4"/>
        <v>2604.1666666666665</v>
      </c>
    </row>
    <row r="24" spans="2:7">
      <c r="B24" s="15"/>
      <c r="C24" s="8" t="str">
        <f>+HITOS!Q41</f>
        <v>UTILIDAD DEL EJERCICIO</v>
      </c>
      <c r="D24" s="17">
        <v>0</v>
      </c>
      <c r="E24" s="17">
        <f>+HITOS!R46</f>
        <v>1298803.3333333335</v>
      </c>
      <c r="F24" s="17">
        <v>0</v>
      </c>
      <c r="G24" s="17">
        <f t="shared" si="4"/>
        <v>1298803.3333333335</v>
      </c>
    </row>
    <row r="25" spans="2:7">
      <c r="B25" s="15"/>
      <c r="C25" s="16"/>
      <c r="D25" s="17"/>
      <c r="E25" s="17"/>
      <c r="F25" s="17"/>
      <c r="G25" s="17"/>
    </row>
    <row r="26" spans="2:7">
      <c r="B26" s="48" t="s">
        <v>94</v>
      </c>
      <c r="C26" s="49"/>
      <c r="D26" s="44">
        <f>SUM(D5:D25)</f>
        <v>42531516.725000001</v>
      </c>
      <c r="E26" s="44">
        <f>SUM(E5:E25)</f>
        <v>42531516.625</v>
      </c>
      <c r="F26" s="46">
        <f>SUM(F5:F25)</f>
        <v>26993158.099999998</v>
      </c>
      <c r="G26" s="46">
        <f>SUM(G5:G25)</f>
        <v>26993158</v>
      </c>
    </row>
    <row r="27" spans="2:7">
      <c r="B27" s="50"/>
      <c r="C27" s="51"/>
      <c r="D27" s="45"/>
      <c r="E27" s="45"/>
      <c r="F27" s="47"/>
      <c r="G27" s="47"/>
    </row>
    <row r="28" spans="2:7">
      <c r="G28" s="1">
        <f>+G26-F26</f>
        <v>-9.9999997764825821E-2</v>
      </c>
    </row>
    <row r="29" spans="2:7">
      <c r="D29" s="1"/>
    </row>
  </sheetData>
  <mergeCells count="8">
    <mergeCell ref="D3:E3"/>
    <mergeCell ref="F3:G3"/>
    <mergeCell ref="B3:C4"/>
    <mergeCell ref="D26:D27"/>
    <mergeCell ref="E26:E27"/>
    <mergeCell ref="F26:F27"/>
    <mergeCell ref="G26:G27"/>
    <mergeCell ref="B26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topLeftCell="A19" zoomScaleNormal="100" workbookViewId="0">
      <selection activeCell="R29" sqref="R29"/>
    </sheetView>
  </sheetViews>
  <sheetFormatPr baseColWidth="10" defaultRowHeight="15"/>
  <cols>
    <col min="1" max="1" width="4.7109375" style="10" customWidth="1"/>
    <col min="2" max="2" width="12.42578125" style="1" bestFit="1" customWidth="1"/>
    <col min="3" max="3" width="11.42578125" style="5"/>
    <col min="4" max="5" width="4.7109375" style="1" customWidth="1"/>
    <col min="6" max="6" width="4.7109375" style="10" customWidth="1"/>
    <col min="7" max="7" width="11.42578125" style="1"/>
    <col min="8" max="8" width="11.42578125" style="5"/>
    <col min="9" max="10" width="4.7109375" style="1" customWidth="1"/>
    <col min="11" max="11" width="4.7109375" style="10" customWidth="1"/>
    <col min="12" max="12" width="12.42578125" style="1" bestFit="1" customWidth="1"/>
    <col min="13" max="13" width="11.42578125" style="5"/>
    <col min="14" max="15" width="4.7109375" style="1" customWidth="1"/>
    <col min="16" max="16" width="4.7109375" style="10" customWidth="1"/>
    <col min="17" max="17" width="11.42578125" style="1"/>
    <col min="18" max="18" width="11.5703125" style="5" bestFit="1" customWidth="1"/>
    <col min="19" max="20" width="4.7109375" style="1" customWidth="1"/>
    <col min="21" max="21" width="4.7109375" style="10" customWidth="1"/>
    <col min="22" max="22" width="11.42578125" style="1"/>
    <col min="23" max="23" width="11.42578125" style="5"/>
    <col min="24" max="24" width="4.7109375" style="1" customWidth="1"/>
    <col min="25" max="16384" width="11.42578125" style="1"/>
  </cols>
  <sheetData>
    <row r="1" spans="1:24">
      <c r="A1" s="18"/>
      <c r="B1" s="40" t="s">
        <v>2</v>
      </c>
      <c r="C1" s="40"/>
      <c r="D1" s="14"/>
      <c r="E1" s="14"/>
      <c r="F1" s="18"/>
      <c r="G1" s="40" t="s">
        <v>3</v>
      </c>
      <c r="H1" s="40"/>
      <c r="I1" s="14"/>
      <c r="J1" s="14"/>
      <c r="K1" s="18"/>
      <c r="L1" s="40" t="s">
        <v>23</v>
      </c>
      <c r="M1" s="40"/>
      <c r="N1" s="14"/>
      <c r="O1" s="14"/>
      <c r="P1" s="18"/>
      <c r="Q1" s="40" t="s">
        <v>5</v>
      </c>
      <c r="R1" s="40"/>
      <c r="S1" s="14"/>
      <c r="T1" s="14"/>
      <c r="U1" s="18"/>
      <c r="V1" s="40" t="s">
        <v>50</v>
      </c>
      <c r="W1" s="40"/>
      <c r="X1" s="14"/>
    </row>
    <row r="2" spans="1:24">
      <c r="A2" s="10" t="s">
        <v>8</v>
      </c>
      <c r="B2" s="2">
        <f>+HITOS!C2</f>
        <v>3000</v>
      </c>
      <c r="C2" s="3"/>
      <c r="E2" s="14"/>
      <c r="F2" s="10" t="s">
        <v>8</v>
      </c>
      <c r="G2" s="2">
        <f>+HITOS!H2</f>
        <v>3701590.6</v>
      </c>
      <c r="H2" s="3">
        <f>+L12</f>
        <v>90000</v>
      </c>
      <c r="I2" s="1" t="s">
        <v>11</v>
      </c>
      <c r="J2" s="14"/>
      <c r="K2" s="10" t="s">
        <v>8</v>
      </c>
      <c r="L2" s="2">
        <f>+HITOS!R2</f>
        <v>870181</v>
      </c>
      <c r="M2" s="3">
        <f>+L2*0.5</f>
        <v>435090.5</v>
      </c>
      <c r="N2" s="1" t="s">
        <v>29</v>
      </c>
      <c r="O2" s="14"/>
      <c r="P2" s="10" t="s">
        <v>8</v>
      </c>
      <c r="Q2" s="2">
        <f>+HITOS!M2</f>
        <v>250000</v>
      </c>
      <c r="R2" s="3"/>
      <c r="S2" s="14"/>
      <c r="T2" s="14"/>
      <c r="U2" s="10" t="s">
        <v>8</v>
      </c>
      <c r="V2" s="2">
        <f>+HITOS!W2</f>
        <v>96460</v>
      </c>
      <c r="W2" s="3"/>
    </row>
    <row r="3" spans="1:24">
      <c r="A3" s="18"/>
      <c r="B3" s="4"/>
      <c r="C3" s="19"/>
      <c r="D3" s="14"/>
      <c r="E3" s="14"/>
      <c r="G3" s="4"/>
      <c r="H3" s="5">
        <v>1000000</v>
      </c>
      <c r="I3" s="1" t="s">
        <v>69</v>
      </c>
      <c r="J3" s="14"/>
      <c r="K3" s="10" t="s">
        <v>15</v>
      </c>
      <c r="L3" s="4">
        <f>+HITOS!Q13</f>
        <v>217985.86249999999</v>
      </c>
      <c r="M3" s="14"/>
      <c r="N3" s="14"/>
      <c r="O3" s="14"/>
      <c r="P3" s="18" t="s">
        <v>13</v>
      </c>
      <c r="Q3" s="4">
        <f>+W12+C22</f>
        <v>1387938.6950000001</v>
      </c>
      <c r="R3" s="19"/>
      <c r="S3" s="14"/>
      <c r="T3" s="14"/>
      <c r="V3" s="4"/>
    </row>
    <row r="4" spans="1:24">
      <c r="A4" s="18"/>
      <c r="B4" s="4"/>
      <c r="C4" s="19"/>
      <c r="D4" s="14"/>
      <c r="E4" s="14"/>
      <c r="G4" s="4"/>
      <c r="J4" s="14"/>
      <c r="K4" s="18"/>
      <c r="L4" s="4"/>
      <c r="M4" s="14"/>
      <c r="N4" s="14"/>
      <c r="O4" s="14"/>
      <c r="P4" s="18"/>
      <c r="Q4" s="4"/>
      <c r="R4" s="19"/>
      <c r="S4" s="14"/>
      <c r="T4" s="14"/>
      <c r="U4" s="18"/>
      <c r="V4" s="4"/>
      <c r="X4" s="14"/>
    </row>
    <row r="5" spans="1:24">
      <c r="A5" s="18"/>
      <c r="B5" s="6"/>
      <c r="C5" s="7"/>
      <c r="D5" s="14"/>
      <c r="E5" s="14"/>
      <c r="G5" s="4"/>
      <c r="H5" s="11"/>
      <c r="J5" s="14"/>
      <c r="K5" s="18"/>
      <c r="L5" s="6"/>
      <c r="M5" s="7"/>
      <c r="N5" s="14"/>
      <c r="O5" s="14"/>
      <c r="P5" s="18"/>
      <c r="Q5" s="6"/>
      <c r="R5" s="7"/>
      <c r="S5" s="14"/>
      <c r="T5" s="14"/>
      <c r="U5" s="18"/>
      <c r="V5" s="6"/>
      <c r="W5" s="7"/>
      <c r="X5" s="14"/>
    </row>
    <row r="6" spans="1:24">
      <c r="A6" s="18"/>
      <c r="B6" s="8">
        <f>+B2</f>
        <v>3000</v>
      </c>
      <c r="C6" s="9"/>
      <c r="D6" s="14"/>
      <c r="E6" s="14"/>
      <c r="G6" s="6"/>
      <c r="H6" s="7"/>
      <c r="J6" s="14"/>
      <c r="K6" s="18"/>
      <c r="L6" s="8">
        <f>SUM(L2:L5)</f>
        <v>1088166.8625</v>
      </c>
      <c r="M6" s="9">
        <f>SUM(M2:M5)</f>
        <v>435090.5</v>
      </c>
      <c r="N6" s="14"/>
      <c r="O6" s="14"/>
      <c r="P6" s="18"/>
      <c r="Q6" s="8">
        <f>SUM(Q2:Q5)</f>
        <v>1637938.6950000001</v>
      </c>
      <c r="R6" s="9"/>
      <c r="S6" s="14"/>
      <c r="T6" s="14"/>
      <c r="U6" s="18"/>
      <c r="V6" s="6">
        <f>+V2</f>
        <v>96460</v>
      </c>
      <c r="W6" s="7"/>
      <c r="X6" s="14"/>
    </row>
    <row r="7" spans="1:24">
      <c r="A7" s="18"/>
      <c r="B7" s="4">
        <f>+B6</f>
        <v>3000</v>
      </c>
      <c r="C7" s="19"/>
      <c r="D7" s="14"/>
      <c r="E7" s="14"/>
      <c r="F7" s="18"/>
      <c r="G7" s="8">
        <f>SUM(G2:G6)</f>
        <v>3701590.6</v>
      </c>
      <c r="H7" s="9">
        <f>SUM(H2:H6)</f>
        <v>1090000</v>
      </c>
      <c r="I7" s="14"/>
      <c r="J7" s="14"/>
      <c r="K7" s="18"/>
      <c r="L7" s="4">
        <f>+L6-M6</f>
        <v>653076.36250000005</v>
      </c>
      <c r="M7" s="14"/>
      <c r="N7" s="14"/>
      <c r="O7" s="14"/>
      <c r="P7" s="18"/>
      <c r="Q7" s="4">
        <f>+Q6</f>
        <v>1637938.6950000001</v>
      </c>
      <c r="R7" s="19"/>
      <c r="S7" s="14"/>
      <c r="T7" s="14"/>
      <c r="U7" s="18"/>
      <c r="V7" s="4">
        <f>+V6</f>
        <v>96460</v>
      </c>
      <c r="X7" s="14"/>
    </row>
    <row r="8" spans="1:24">
      <c r="A8" s="18"/>
      <c r="B8" s="4"/>
      <c r="C8" s="19"/>
      <c r="D8" s="14"/>
      <c r="E8" s="14"/>
      <c r="F8" s="18"/>
      <c r="G8" s="4">
        <f>+G7-H7</f>
        <v>2611590.6</v>
      </c>
      <c r="I8" s="14"/>
      <c r="J8" s="14"/>
      <c r="K8" s="18"/>
      <c r="L8" s="4"/>
      <c r="M8" s="14"/>
      <c r="N8" s="14"/>
      <c r="O8" s="14"/>
      <c r="P8" s="18"/>
      <c r="Q8" s="4"/>
      <c r="R8" s="19"/>
      <c r="S8" s="14"/>
      <c r="T8" s="14"/>
      <c r="U8" s="18"/>
      <c r="V8" s="4"/>
      <c r="X8" s="14"/>
    </row>
    <row r="11" spans="1:24">
      <c r="A11" s="18"/>
      <c r="B11" s="40" t="s">
        <v>51</v>
      </c>
      <c r="C11" s="40"/>
      <c r="D11" s="14"/>
      <c r="E11" s="14"/>
      <c r="F11" s="18"/>
      <c r="G11" s="40" t="s">
        <v>52</v>
      </c>
      <c r="H11" s="40"/>
      <c r="I11" s="14"/>
      <c r="J11" s="14"/>
      <c r="K11" s="18"/>
      <c r="L11" s="40" t="s">
        <v>56</v>
      </c>
      <c r="M11" s="40"/>
      <c r="N11" s="14"/>
      <c r="O11" s="14"/>
      <c r="P11" s="18"/>
      <c r="Q11" s="40" t="s">
        <v>7</v>
      </c>
      <c r="R11" s="40"/>
      <c r="S11" s="14"/>
      <c r="T11" s="14"/>
      <c r="U11" s="18"/>
      <c r="V11" s="40" t="s">
        <v>6</v>
      </c>
      <c r="W11" s="40"/>
      <c r="X11" s="14"/>
    </row>
    <row r="12" spans="1:24">
      <c r="A12" s="10" t="s">
        <v>8</v>
      </c>
      <c r="B12" s="2">
        <f>+HITOS!C12</f>
        <v>46000</v>
      </c>
      <c r="C12" s="3"/>
      <c r="E12" s="14"/>
      <c r="G12" s="2"/>
      <c r="H12" s="3">
        <f>+HITOS!Q12</f>
        <v>4967232</v>
      </c>
      <c r="I12" s="14" t="s">
        <v>9</v>
      </c>
      <c r="J12" s="14"/>
      <c r="K12" s="10" t="s">
        <v>10</v>
      </c>
      <c r="L12" s="2">
        <v>90000</v>
      </c>
      <c r="M12" s="3"/>
      <c r="N12" s="14"/>
      <c r="O12" s="14"/>
      <c r="P12" s="10" t="s">
        <v>30</v>
      </c>
      <c r="Q12" s="2">
        <f>+M2</f>
        <v>435090.5</v>
      </c>
      <c r="R12" s="3"/>
      <c r="S12" s="14"/>
      <c r="T12" s="14"/>
      <c r="U12" s="18"/>
      <c r="V12" s="2"/>
      <c r="W12" s="3">
        <f>+M2*2.75</f>
        <v>1196498.875</v>
      </c>
      <c r="X12" s="1" t="s">
        <v>12</v>
      </c>
    </row>
    <row r="13" spans="1:24">
      <c r="B13" s="4"/>
      <c r="D13" s="14"/>
      <c r="E13" s="14"/>
      <c r="G13" s="4"/>
      <c r="H13" s="5">
        <f>+L3</f>
        <v>217985.86249999999</v>
      </c>
      <c r="I13" s="14" t="s">
        <v>14</v>
      </c>
      <c r="J13" s="14"/>
      <c r="K13" s="18"/>
      <c r="L13" s="4"/>
      <c r="N13" s="14"/>
      <c r="O13" s="14"/>
      <c r="P13" s="18"/>
      <c r="Q13" s="4"/>
      <c r="R13" s="19"/>
      <c r="S13" s="14"/>
      <c r="T13" s="14"/>
      <c r="U13" s="18"/>
      <c r="V13" s="4"/>
      <c r="X13" s="14"/>
    </row>
    <row r="14" spans="1:24">
      <c r="A14" s="18"/>
      <c r="B14" s="4"/>
      <c r="D14" s="14"/>
      <c r="E14" s="14"/>
      <c r="G14" s="4"/>
      <c r="H14" s="5">
        <v>125000</v>
      </c>
      <c r="I14" s="14" t="s">
        <v>17</v>
      </c>
      <c r="J14" s="14"/>
      <c r="K14" s="18"/>
      <c r="L14" s="4"/>
      <c r="M14" s="14"/>
      <c r="N14" s="14"/>
      <c r="O14" s="14"/>
      <c r="P14" s="18"/>
      <c r="Q14" s="4"/>
      <c r="R14" s="19"/>
      <c r="S14" s="14"/>
      <c r="T14" s="14"/>
      <c r="U14" s="18"/>
      <c r="V14" s="4"/>
      <c r="X14" s="14"/>
    </row>
    <row r="15" spans="1:24">
      <c r="A15" s="18"/>
      <c r="B15" s="4"/>
      <c r="C15" s="11"/>
      <c r="D15" s="14"/>
      <c r="E15" s="14"/>
      <c r="G15" s="4"/>
      <c r="H15" s="11"/>
      <c r="I15" s="14"/>
      <c r="J15" s="14"/>
      <c r="K15" s="18"/>
      <c r="L15" s="6"/>
      <c r="M15" s="7"/>
      <c r="N15" s="14"/>
      <c r="O15" s="14"/>
      <c r="P15" s="18"/>
      <c r="Q15" s="6"/>
      <c r="R15" s="7"/>
      <c r="S15" s="14"/>
      <c r="T15" s="14"/>
      <c r="U15" s="18"/>
      <c r="V15" s="6"/>
      <c r="W15" s="7"/>
      <c r="X15" s="14"/>
    </row>
    <row r="16" spans="1:24">
      <c r="A16" s="18"/>
      <c r="B16" s="6"/>
      <c r="C16" s="7"/>
      <c r="D16" s="14"/>
      <c r="E16" s="14"/>
      <c r="G16" s="6"/>
      <c r="H16" s="7"/>
      <c r="I16" s="14"/>
      <c r="J16" s="14"/>
      <c r="K16" s="18"/>
      <c r="L16" s="8">
        <f>+L12</f>
        <v>90000</v>
      </c>
      <c r="M16" s="9"/>
      <c r="N16" s="14"/>
      <c r="O16" s="14"/>
      <c r="P16" s="18"/>
      <c r="Q16" s="8">
        <f>+Q12</f>
        <v>435090.5</v>
      </c>
      <c r="R16" s="9">
        <f>+Q16</f>
        <v>435090.5</v>
      </c>
      <c r="S16" s="14" t="s">
        <v>90</v>
      </c>
      <c r="T16" s="14"/>
      <c r="U16" s="18" t="s">
        <v>87</v>
      </c>
      <c r="V16" s="8">
        <f>+W16</f>
        <v>1196498.875</v>
      </c>
      <c r="W16" s="9">
        <f>+W12</f>
        <v>1196498.875</v>
      </c>
      <c r="X16" s="14"/>
    </row>
    <row r="17" spans="1:24">
      <c r="A17" s="18"/>
      <c r="B17" s="8">
        <f>+B12</f>
        <v>46000</v>
      </c>
      <c r="C17" s="9"/>
      <c r="D17" s="14"/>
      <c r="E17" s="14"/>
      <c r="F17" s="18"/>
      <c r="G17" s="8"/>
      <c r="H17" s="9">
        <f>SUM(H12:H16)</f>
        <v>5310217.8624999998</v>
      </c>
      <c r="I17" s="14"/>
      <c r="J17" s="14"/>
      <c r="K17" s="18"/>
      <c r="L17" s="4">
        <f>+L16</f>
        <v>90000</v>
      </c>
      <c r="M17" s="14"/>
      <c r="N17" s="14"/>
      <c r="O17" s="14"/>
      <c r="P17" s="18"/>
      <c r="Q17" s="36"/>
      <c r="R17" s="38"/>
      <c r="S17" s="14"/>
      <c r="T17" s="14"/>
      <c r="U17" s="18"/>
      <c r="V17" s="36"/>
      <c r="W17" s="38"/>
      <c r="X17" s="14"/>
    </row>
    <row r="18" spans="1:24">
      <c r="A18" s="18"/>
      <c r="B18" s="4">
        <f>+B17</f>
        <v>46000</v>
      </c>
      <c r="D18" s="14"/>
      <c r="E18" s="14"/>
      <c r="F18" s="18"/>
      <c r="G18" s="4"/>
      <c r="H18" s="5">
        <f>+H17</f>
        <v>5310217.8624999998</v>
      </c>
      <c r="I18" s="14"/>
      <c r="J18" s="14"/>
      <c r="K18" s="18"/>
      <c r="L18" s="4"/>
      <c r="M18" s="14"/>
      <c r="N18" s="14"/>
      <c r="O18" s="14"/>
      <c r="P18" s="18"/>
      <c r="Q18" s="36"/>
      <c r="R18" s="37"/>
      <c r="S18" s="14"/>
      <c r="T18" s="14"/>
      <c r="U18" s="18"/>
      <c r="V18" s="36"/>
      <c r="W18" s="38"/>
      <c r="X18" s="14"/>
    </row>
    <row r="21" spans="1:24">
      <c r="A21" s="18"/>
      <c r="B21" s="40" t="s">
        <v>61</v>
      </c>
      <c r="C21" s="40"/>
      <c r="D21" s="14"/>
      <c r="E21" s="14"/>
      <c r="F21" s="18"/>
      <c r="G21" s="40" t="s">
        <v>67</v>
      </c>
      <c r="H21" s="40"/>
      <c r="I21" s="14"/>
      <c r="J21" s="14"/>
      <c r="K21" s="18"/>
      <c r="L21" s="40" t="s">
        <v>32</v>
      </c>
      <c r="M21" s="40"/>
      <c r="N21" s="14"/>
      <c r="O21" s="14"/>
      <c r="P21" s="18"/>
      <c r="Q21" s="40" t="s">
        <v>95</v>
      </c>
      <c r="R21" s="40"/>
      <c r="S21" s="14"/>
      <c r="T21" s="14"/>
      <c r="U21" s="18"/>
      <c r="V21" s="40" t="s">
        <v>96</v>
      </c>
      <c r="W21" s="40"/>
      <c r="X21" s="14"/>
    </row>
    <row r="22" spans="1:24">
      <c r="B22" s="2"/>
      <c r="C22" s="3">
        <f>+W12*0.16</f>
        <v>191439.82</v>
      </c>
      <c r="D22" s="1" t="s">
        <v>12</v>
      </c>
      <c r="E22" s="14"/>
      <c r="F22" s="18" t="s">
        <v>16</v>
      </c>
      <c r="G22" s="2">
        <v>125000</v>
      </c>
      <c r="H22" s="3"/>
      <c r="J22" s="14"/>
      <c r="K22" s="10" t="s">
        <v>62</v>
      </c>
      <c r="L22" s="2">
        <f>+H3</f>
        <v>1000000</v>
      </c>
      <c r="M22" s="3"/>
      <c r="O22" s="14"/>
      <c r="P22" s="18"/>
      <c r="Q22" s="2"/>
      <c r="R22" s="3">
        <v>167</v>
      </c>
      <c r="S22" s="1" t="s">
        <v>78</v>
      </c>
      <c r="T22" s="14"/>
      <c r="U22" s="18"/>
      <c r="V22" s="2"/>
      <c r="W22" s="3">
        <f>((B17*0.3)/12)</f>
        <v>1150</v>
      </c>
      <c r="X22" s="1" t="s">
        <v>80</v>
      </c>
    </row>
    <row r="23" spans="1:24">
      <c r="A23" s="18"/>
      <c r="B23" s="4"/>
      <c r="E23" s="14"/>
      <c r="F23" s="18"/>
      <c r="G23" s="4"/>
      <c r="I23" s="14"/>
      <c r="J23" s="14"/>
      <c r="K23" s="18"/>
      <c r="L23" s="4"/>
      <c r="O23" s="14"/>
      <c r="P23" s="18"/>
      <c r="Q23" s="4"/>
      <c r="T23" s="14"/>
      <c r="U23" s="18"/>
      <c r="V23" s="4"/>
      <c r="X23" s="14"/>
    </row>
    <row r="24" spans="1:24">
      <c r="A24" s="18"/>
      <c r="B24" s="4"/>
      <c r="C24" s="11"/>
      <c r="D24" s="14"/>
      <c r="E24" s="14"/>
      <c r="F24" s="18"/>
      <c r="G24" s="4"/>
      <c r="I24" s="14"/>
      <c r="J24" s="14"/>
      <c r="K24" s="18"/>
      <c r="L24" s="4"/>
      <c r="M24" s="14"/>
      <c r="N24" s="14"/>
      <c r="O24" s="14"/>
      <c r="P24" s="18"/>
      <c r="Q24" s="4"/>
      <c r="T24" s="14"/>
      <c r="U24" s="18"/>
      <c r="V24" s="4"/>
      <c r="X24" s="14"/>
    </row>
    <row r="25" spans="1:24">
      <c r="A25" s="18"/>
      <c r="B25" s="12"/>
      <c r="C25" s="13"/>
      <c r="D25" s="14"/>
      <c r="E25" s="14"/>
      <c r="F25" s="18"/>
      <c r="G25" s="6"/>
      <c r="H25" s="7"/>
      <c r="I25" s="14"/>
      <c r="J25" s="14"/>
      <c r="K25" s="18"/>
      <c r="L25" s="6"/>
      <c r="M25" s="7"/>
      <c r="N25" s="14"/>
      <c r="O25" s="14"/>
      <c r="P25" s="18"/>
      <c r="Q25" s="6"/>
      <c r="R25" s="7"/>
      <c r="S25" s="14"/>
      <c r="T25" s="14"/>
      <c r="U25" s="18"/>
      <c r="V25" s="6"/>
      <c r="W25" s="7"/>
      <c r="X25" s="14"/>
    </row>
    <row r="26" spans="1:24">
      <c r="A26" s="18"/>
      <c r="B26" s="8"/>
      <c r="C26" s="9">
        <f>+C22</f>
        <v>191439.82</v>
      </c>
      <c r="D26" s="14"/>
      <c r="E26" s="14"/>
      <c r="F26" s="18"/>
      <c r="G26" s="8">
        <f>+G22</f>
        <v>125000</v>
      </c>
      <c r="H26" s="9"/>
      <c r="I26" s="14"/>
      <c r="J26" s="14"/>
      <c r="K26" s="18"/>
      <c r="L26" s="8">
        <f>+L22</f>
        <v>1000000</v>
      </c>
      <c r="M26" s="9"/>
      <c r="N26" s="14"/>
      <c r="O26" s="14"/>
      <c r="P26" s="18"/>
      <c r="Q26" s="6"/>
      <c r="R26" s="7">
        <f>+R22</f>
        <v>167</v>
      </c>
      <c r="S26" s="14"/>
      <c r="T26" s="14"/>
      <c r="U26" s="18"/>
      <c r="V26" s="4"/>
      <c r="W26" s="5">
        <f>+W22</f>
        <v>1150</v>
      </c>
      <c r="X26" s="14"/>
    </row>
    <row r="27" spans="1:24">
      <c r="A27" s="18"/>
      <c r="B27" s="22"/>
      <c r="C27" s="23">
        <f>+C26</f>
        <v>191439.82</v>
      </c>
      <c r="D27" s="14"/>
      <c r="E27" s="14"/>
      <c r="F27" s="18"/>
      <c r="G27" s="4">
        <f>+G26</f>
        <v>125000</v>
      </c>
      <c r="I27" s="14"/>
      <c r="J27" s="14"/>
      <c r="K27" s="18"/>
      <c r="L27" s="4">
        <f>+L26</f>
        <v>1000000</v>
      </c>
      <c r="N27" s="14"/>
      <c r="O27" s="14"/>
      <c r="P27" s="18"/>
      <c r="Q27" s="4"/>
      <c r="R27" s="5">
        <f>+R26</f>
        <v>167</v>
      </c>
      <c r="S27" s="14"/>
      <c r="T27" s="14"/>
      <c r="U27" s="18"/>
      <c r="V27" s="2"/>
      <c r="W27" s="3">
        <f>+W26</f>
        <v>1150</v>
      </c>
      <c r="X27" s="14"/>
    </row>
    <row r="28" spans="1:24">
      <c r="A28" s="18"/>
      <c r="B28" s="22"/>
      <c r="C28" s="24"/>
      <c r="D28" s="14"/>
      <c r="E28" s="14"/>
      <c r="F28" s="18"/>
      <c r="G28" s="4"/>
      <c r="I28" s="14"/>
      <c r="J28" s="14"/>
      <c r="K28" s="18"/>
      <c r="L28" s="4"/>
      <c r="M28" s="14"/>
      <c r="N28" s="14"/>
      <c r="O28" s="14"/>
      <c r="P28" s="18"/>
      <c r="Q28" s="4"/>
      <c r="R28" s="19"/>
      <c r="S28" s="14"/>
      <c r="T28" s="14"/>
      <c r="U28" s="18"/>
      <c r="V28" s="4"/>
      <c r="X28" s="14"/>
    </row>
    <row r="31" spans="1:24">
      <c r="A31" s="18"/>
      <c r="B31" s="40" t="s">
        <v>76</v>
      </c>
      <c r="C31" s="40"/>
      <c r="D31" s="14"/>
      <c r="E31" s="14"/>
      <c r="F31" s="18"/>
      <c r="G31" s="40" t="s">
        <v>77</v>
      </c>
      <c r="H31" s="40"/>
      <c r="I31" s="14"/>
      <c r="J31" s="14"/>
      <c r="K31" s="18"/>
      <c r="L31" s="40" t="s">
        <v>58</v>
      </c>
      <c r="M31" s="40"/>
      <c r="N31" s="14"/>
      <c r="O31" s="14"/>
      <c r="P31" s="18"/>
      <c r="Q31" s="40" t="s">
        <v>84</v>
      </c>
      <c r="R31" s="40"/>
      <c r="S31" s="14"/>
      <c r="T31" s="14"/>
      <c r="U31" s="18"/>
      <c r="V31" s="40" t="s">
        <v>91</v>
      </c>
      <c r="W31" s="40"/>
      <c r="X31" s="14"/>
    </row>
    <row r="32" spans="1:24">
      <c r="A32" s="18"/>
      <c r="B32" s="2"/>
      <c r="C32" s="3">
        <f>((G27*0.25)/12)</f>
        <v>2604.1666666666665</v>
      </c>
      <c r="D32" s="1" t="s">
        <v>82</v>
      </c>
      <c r="E32" s="14"/>
      <c r="F32" s="18"/>
      <c r="G32" s="2"/>
      <c r="H32" s="3">
        <f>((L17/12))</f>
        <v>7500</v>
      </c>
      <c r="I32" s="1" t="s">
        <v>85</v>
      </c>
      <c r="J32" s="14"/>
      <c r="K32" s="10" t="s">
        <v>79</v>
      </c>
      <c r="L32" s="2">
        <f>+R22</f>
        <v>167</v>
      </c>
      <c r="M32" s="3"/>
      <c r="N32" s="14"/>
      <c r="O32" s="14"/>
      <c r="P32" s="10" t="s">
        <v>89</v>
      </c>
      <c r="Q32" s="2">
        <f>+R16</f>
        <v>435090.5</v>
      </c>
      <c r="R32" s="3">
        <f>+V16</f>
        <v>1196498.875</v>
      </c>
      <c r="S32" s="14" t="s">
        <v>88</v>
      </c>
      <c r="T32" s="14"/>
      <c r="U32" s="18"/>
      <c r="V32" s="2"/>
      <c r="W32" s="3">
        <f>+Q37</f>
        <v>749987.20833333326</v>
      </c>
      <c r="X32" s="1" t="s">
        <v>97</v>
      </c>
    </row>
    <row r="33" spans="1:24">
      <c r="A33" s="18"/>
      <c r="B33" s="4"/>
      <c r="C33" s="19"/>
      <c r="D33" s="14"/>
      <c r="E33" s="14"/>
      <c r="F33" s="18"/>
      <c r="G33" s="4"/>
      <c r="J33" s="14"/>
      <c r="K33" s="10" t="s">
        <v>81</v>
      </c>
      <c r="L33" s="4">
        <f>+W22</f>
        <v>1150</v>
      </c>
      <c r="M33" s="14"/>
      <c r="N33" s="14"/>
      <c r="O33" s="14"/>
      <c r="P33" s="10" t="s">
        <v>93</v>
      </c>
      <c r="Q33" s="4">
        <f>+M36</f>
        <v>11421.166666666666</v>
      </c>
      <c r="R33" s="19"/>
      <c r="S33" s="14"/>
      <c r="T33" s="14"/>
      <c r="U33" s="18"/>
      <c r="V33" s="4"/>
      <c r="X33" s="14"/>
    </row>
    <row r="34" spans="1:24">
      <c r="A34" s="18"/>
      <c r="B34" s="4"/>
      <c r="C34" s="19"/>
      <c r="D34" s="14"/>
      <c r="E34" s="14"/>
      <c r="F34" s="18"/>
      <c r="G34" s="4"/>
      <c r="I34" s="14"/>
      <c r="J34" s="14"/>
      <c r="K34" s="18" t="s">
        <v>83</v>
      </c>
      <c r="L34" s="4">
        <f>+C32</f>
        <v>2604.1666666666665</v>
      </c>
      <c r="M34" s="14"/>
      <c r="N34" s="14"/>
      <c r="O34" s="14"/>
      <c r="Q34" s="4"/>
      <c r="R34" s="19"/>
      <c r="S34" s="14"/>
      <c r="T34" s="14"/>
      <c r="U34" s="18"/>
      <c r="V34" s="4"/>
      <c r="X34" s="14"/>
    </row>
    <row r="35" spans="1:24">
      <c r="A35" s="18"/>
      <c r="B35" s="6"/>
      <c r="C35" s="7"/>
      <c r="D35" s="14"/>
      <c r="E35" s="14"/>
      <c r="F35" s="18"/>
      <c r="G35" s="4"/>
      <c r="H35" s="11"/>
      <c r="I35" s="14"/>
      <c r="J35" s="14"/>
      <c r="K35" s="18" t="s">
        <v>86</v>
      </c>
      <c r="L35" s="6">
        <f>+H32</f>
        <v>7500</v>
      </c>
      <c r="M35" s="7"/>
      <c r="N35" s="14"/>
      <c r="O35" s="14"/>
      <c r="Q35" s="4"/>
      <c r="R35" s="19"/>
      <c r="S35" s="14"/>
      <c r="T35" s="14"/>
      <c r="U35" s="18"/>
      <c r="V35" s="4"/>
      <c r="X35" s="14"/>
    </row>
    <row r="36" spans="1:24">
      <c r="A36" s="18"/>
      <c r="B36" s="8"/>
      <c r="C36" s="9">
        <f>+C32</f>
        <v>2604.1666666666665</v>
      </c>
      <c r="D36" s="14"/>
      <c r="E36" s="14"/>
      <c r="G36" s="4"/>
      <c r="H36" s="11"/>
      <c r="I36" s="14"/>
      <c r="J36" s="14"/>
      <c r="K36" s="18"/>
      <c r="L36" s="8">
        <f>SUM(L32:L35)</f>
        <v>11421.166666666666</v>
      </c>
      <c r="M36" s="9">
        <f>+L36</f>
        <v>11421.166666666666</v>
      </c>
      <c r="N36" s="1" t="s">
        <v>92</v>
      </c>
      <c r="O36" s="14"/>
      <c r="P36" s="18"/>
      <c r="Q36" s="8">
        <f>SUM(Q32:Q35)</f>
        <v>446511.66666666669</v>
      </c>
      <c r="R36" s="9">
        <f>SUM(R32:R35)</f>
        <v>1196498.875</v>
      </c>
      <c r="T36" s="14"/>
      <c r="U36" s="18"/>
      <c r="V36" s="8"/>
      <c r="W36" s="9">
        <f>+W32</f>
        <v>749987.20833333326</v>
      </c>
      <c r="X36" s="14"/>
    </row>
    <row r="37" spans="1:24">
      <c r="A37" s="18"/>
      <c r="B37" s="4"/>
      <c r="C37" s="5">
        <f>+C36</f>
        <v>2604.1666666666665</v>
      </c>
      <c r="D37" s="14"/>
      <c r="E37" s="14"/>
      <c r="F37" s="18"/>
      <c r="G37" s="8"/>
      <c r="H37" s="9">
        <f>+H32</f>
        <v>7500</v>
      </c>
      <c r="I37" s="14"/>
      <c r="J37" s="14"/>
      <c r="K37" s="18"/>
      <c r="L37" s="36"/>
      <c r="M37" s="38"/>
      <c r="N37" s="14"/>
      <c r="O37" s="14"/>
      <c r="P37" s="18" t="s">
        <v>98</v>
      </c>
      <c r="Q37" s="4">
        <f>+R37</f>
        <v>749987.20833333326</v>
      </c>
      <c r="R37" s="5">
        <f>+R36-Q36</f>
        <v>749987.20833333326</v>
      </c>
      <c r="S37" s="14"/>
      <c r="T37" s="14"/>
      <c r="U37" s="18"/>
      <c r="V37" s="4"/>
      <c r="W37" s="5">
        <f>+W36</f>
        <v>749987.20833333326</v>
      </c>
      <c r="X37" s="14"/>
    </row>
    <row r="38" spans="1:24">
      <c r="A38" s="18"/>
      <c r="B38" s="4"/>
      <c r="C38" s="19"/>
      <c r="D38" s="14"/>
      <c r="E38" s="14"/>
      <c r="F38" s="18"/>
      <c r="G38" s="4"/>
      <c r="H38" s="5">
        <f>+H37</f>
        <v>7500</v>
      </c>
      <c r="I38" s="14"/>
      <c r="J38" s="14"/>
      <c r="K38" s="18"/>
      <c r="L38" s="36"/>
      <c r="M38" s="38"/>
      <c r="N38" s="14"/>
      <c r="O38" s="14"/>
      <c r="P38" s="18"/>
      <c r="Q38" s="36"/>
      <c r="R38" s="38"/>
      <c r="S38" s="14"/>
      <c r="T38" s="14"/>
      <c r="U38" s="18"/>
      <c r="V38" s="4"/>
      <c r="X38" s="14"/>
    </row>
    <row r="41" spans="1:24">
      <c r="A41" s="18"/>
      <c r="B41" s="40"/>
      <c r="C41" s="40"/>
      <c r="D41" s="14"/>
      <c r="E41" s="14"/>
      <c r="F41" s="18"/>
      <c r="G41" s="40"/>
      <c r="H41" s="40"/>
      <c r="I41" s="14"/>
      <c r="J41" s="14"/>
      <c r="K41" s="18"/>
      <c r="L41" s="40"/>
      <c r="M41" s="40"/>
      <c r="N41" s="14"/>
      <c r="O41" s="14"/>
      <c r="P41" s="18"/>
      <c r="Q41" s="40"/>
      <c r="R41" s="40"/>
      <c r="S41" s="14"/>
      <c r="T41" s="14"/>
      <c r="U41" s="18"/>
      <c r="V41" s="40"/>
      <c r="W41" s="40"/>
      <c r="X41" s="14"/>
    </row>
    <row r="42" spans="1:24">
      <c r="A42" s="18"/>
      <c r="B42" s="2"/>
      <c r="C42" s="3"/>
      <c r="E42" s="14"/>
      <c r="G42" s="2"/>
      <c r="H42" s="3"/>
      <c r="I42" s="14"/>
      <c r="J42" s="14"/>
      <c r="L42" s="2"/>
      <c r="M42" s="3"/>
      <c r="N42" s="14"/>
      <c r="O42" s="14"/>
      <c r="P42" s="18"/>
      <c r="Q42" s="2"/>
      <c r="R42" s="3"/>
      <c r="T42" s="14"/>
      <c r="U42" s="18"/>
      <c r="V42" s="2"/>
      <c r="W42" s="3"/>
    </row>
    <row r="43" spans="1:24">
      <c r="A43" s="18"/>
      <c r="B43" s="4"/>
      <c r="C43" s="19"/>
      <c r="D43" s="14"/>
      <c r="E43" s="14"/>
      <c r="F43" s="18"/>
      <c r="G43" s="4"/>
      <c r="I43" s="14"/>
      <c r="J43" s="14"/>
      <c r="K43" s="18"/>
      <c r="L43" s="4"/>
      <c r="M43" s="14"/>
      <c r="N43" s="14"/>
      <c r="O43" s="14"/>
      <c r="P43" s="18"/>
      <c r="Q43" s="4"/>
      <c r="R43" s="19"/>
      <c r="S43" s="14"/>
      <c r="T43" s="14"/>
      <c r="U43" s="18"/>
      <c r="V43" s="4"/>
      <c r="X43" s="14"/>
    </row>
    <row r="44" spans="1:24">
      <c r="A44" s="18"/>
      <c r="B44" s="4"/>
      <c r="C44" s="19"/>
      <c r="D44" s="14"/>
      <c r="E44" s="14"/>
      <c r="F44" s="18"/>
      <c r="G44" s="4"/>
      <c r="I44" s="14"/>
      <c r="J44" s="14"/>
      <c r="K44" s="18"/>
      <c r="L44" s="4"/>
      <c r="M44" s="14"/>
      <c r="N44" s="14"/>
      <c r="O44" s="14"/>
      <c r="P44" s="18"/>
      <c r="Q44" s="4"/>
      <c r="R44" s="19"/>
      <c r="S44" s="14"/>
      <c r="T44" s="14"/>
      <c r="U44" s="18"/>
      <c r="V44" s="4"/>
      <c r="X44" s="14"/>
    </row>
    <row r="45" spans="1:24">
      <c r="A45" s="18"/>
      <c r="B45" s="6"/>
      <c r="C45" s="7"/>
      <c r="D45" s="14"/>
      <c r="E45" s="14"/>
      <c r="F45" s="18"/>
      <c r="G45" s="6"/>
      <c r="H45" s="7"/>
      <c r="I45" s="14"/>
      <c r="J45" s="14"/>
      <c r="K45" s="18"/>
      <c r="L45" s="6"/>
      <c r="M45" s="7"/>
      <c r="N45" s="14"/>
      <c r="O45" s="14"/>
      <c r="P45" s="18"/>
      <c r="Q45" s="4"/>
      <c r="R45" s="19"/>
      <c r="S45" s="14"/>
      <c r="T45" s="14"/>
      <c r="U45" s="18"/>
      <c r="V45" s="4"/>
      <c r="X45" s="14"/>
    </row>
    <row r="46" spans="1:24">
      <c r="B46" s="8"/>
      <c r="C46" s="9"/>
      <c r="D46" s="14"/>
      <c r="E46" s="14"/>
      <c r="F46" s="18"/>
      <c r="G46" s="8"/>
      <c r="H46" s="9"/>
      <c r="I46" s="14"/>
      <c r="J46" s="14"/>
      <c r="K46" s="18"/>
      <c r="L46" s="8"/>
      <c r="M46" s="9"/>
      <c r="N46" s="14"/>
      <c r="O46" s="14"/>
      <c r="P46" s="18"/>
      <c r="Q46" s="8"/>
      <c r="R46" s="9"/>
      <c r="S46" s="14"/>
      <c r="T46" s="14"/>
      <c r="U46" s="18"/>
      <c r="V46" s="8"/>
      <c r="W46" s="9"/>
      <c r="X46" s="14"/>
    </row>
    <row r="47" spans="1:24">
      <c r="A47" s="18"/>
      <c r="B47" s="4"/>
      <c r="D47" s="14"/>
      <c r="E47" s="14"/>
      <c r="F47" s="18"/>
      <c r="G47" s="4"/>
      <c r="I47" s="14"/>
      <c r="J47" s="14"/>
      <c r="K47" s="18"/>
      <c r="L47" s="4"/>
      <c r="M47" s="14"/>
      <c r="N47" s="14"/>
      <c r="O47" s="14"/>
      <c r="P47" s="18"/>
      <c r="Q47" s="4"/>
      <c r="S47" s="14"/>
      <c r="T47" s="14"/>
      <c r="U47" s="18"/>
      <c r="V47" s="4"/>
      <c r="X47" s="14"/>
    </row>
    <row r="48" spans="1:24">
      <c r="A48" s="18"/>
      <c r="B48" s="4"/>
      <c r="D48" s="14"/>
      <c r="E48" s="14"/>
      <c r="F48" s="18"/>
      <c r="G48" s="4"/>
      <c r="I48" s="14"/>
      <c r="J48" s="14"/>
      <c r="K48" s="18"/>
      <c r="L48" s="4"/>
      <c r="M48" s="14"/>
      <c r="N48" s="14"/>
      <c r="O48" s="14"/>
      <c r="P48" s="18"/>
      <c r="Q48" s="4"/>
      <c r="R48" s="19"/>
      <c r="S48" s="14"/>
      <c r="T48" s="14"/>
      <c r="U48" s="18"/>
      <c r="V48" s="4"/>
      <c r="X48" s="14"/>
    </row>
    <row r="51" spans="2:23">
      <c r="B51" s="40"/>
      <c r="C51" s="40"/>
      <c r="D51" s="14"/>
      <c r="E51" s="14"/>
      <c r="F51" s="18"/>
      <c r="G51" s="40"/>
      <c r="H51" s="40"/>
      <c r="I51" s="14"/>
      <c r="J51" s="14"/>
      <c r="K51" s="18"/>
      <c r="L51" s="40"/>
      <c r="M51" s="40"/>
      <c r="N51" s="14"/>
      <c r="O51" s="14"/>
      <c r="P51" s="18"/>
      <c r="Q51" s="40"/>
      <c r="R51" s="40"/>
      <c r="S51" s="14"/>
      <c r="T51" s="14"/>
      <c r="U51" s="18"/>
      <c r="V51" s="40"/>
      <c r="W51" s="40"/>
    </row>
    <row r="52" spans="2:23">
      <c r="B52" s="2"/>
      <c r="C52" s="3"/>
      <c r="E52" s="14"/>
      <c r="F52" s="18"/>
      <c r="G52" s="2"/>
      <c r="H52" s="3"/>
      <c r="J52" s="14"/>
      <c r="L52" s="2"/>
      <c r="M52" s="3"/>
      <c r="O52" s="14"/>
      <c r="P52" s="18"/>
      <c r="Q52" s="2"/>
      <c r="R52" s="3"/>
      <c r="T52" s="14"/>
      <c r="U52" s="18"/>
      <c r="V52" s="2"/>
      <c r="W52" s="3"/>
    </row>
    <row r="53" spans="2:23">
      <c r="B53" s="4"/>
      <c r="C53" s="19"/>
      <c r="D53" s="14"/>
      <c r="E53" s="14"/>
      <c r="F53" s="18"/>
      <c r="G53" s="4"/>
      <c r="I53" s="14"/>
      <c r="J53" s="14"/>
      <c r="L53" s="4"/>
      <c r="O53" s="14"/>
      <c r="P53" s="18"/>
      <c r="Q53" s="4"/>
      <c r="R53" s="19"/>
      <c r="S53" s="14"/>
      <c r="T53" s="14"/>
      <c r="U53" s="18"/>
      <c r="V53" s="4"/>
    </row>
    <row r="54" spans="2:23">
      <c r="B54" s="4"/>
      <c r="C54" s="19"/>
      <c r="D54" s="14"/>
      <c r="E54" s="14"/>
      <c r="F54" s="18"/>
      <c r="G54" s="4"/>
      <c r="I54" s="14"/>
      <c r="J54" s="14"/>
      <c r="K54" s="18"/>
      <c r="L54" s="4"/>
      <c r="M54" s="14"/>
      <c r="N54" s="14"/>
      <c r="O54" s="14"/>
      <c r="P54" s="18"/>
      <c r="Q54" s="4"/>
      <c r="R54" s="19"/>
      <c r="S54" s="14"/>
      <c r="T54" s="14"/>
      <c r="U54" s="18"/>
      <c r="V54" s="4"/>
    </row>
    <row r="55" spans="2:23">
      <c r="B55" s="6"/>
      <c r="C55" s="7"/>
      <c r="D55" s="14"/>
      <c r="E55" s="14"/>
      <c r="F55" s="18"/>
      <c r="G55" s="6"/>
      <c r="H55" s="7"/>
      <c r="I55" s="14"/>
      <c r="J55" s="14"/>
      <c r="K55" s="18"/>
      <c r="L55" s="6"/>
      <c r="M55" s="7"/>
      <c r="N55" s="14"/>
      <c r="O55" s="14"/>
      <c r="P55" s="18"/>
      <c r="Q55" s="4"/>
      <c r="R55" s="19"/>
      <c r="S55" s="14"/>
      <c r="T55" s="14"/>
      <c r="U55" s="18"/>
      <c r="V55" s="4"/>
    </row>
    <row r="56" spans="2:23">
      <c r="B56" s="8"/>
      <c r="C56" s="9"/>
      <c r="D56" s="14"/>
      <c r="E56" s="14"/>
      <c r="F56" s="18"/>
      <c r="G56" s="8"/>
      <c r="H56" s="9"/>
      <c r="I56" s="14"/>
      <c r="J56" s="14"/>
      <c r="K56" s="18"/>
      <c r="L56" s="8"/>
      <c r="M56" s="9"/>
      <c r="N56" s="14"/>
      <c r="O56" s="14"/>
      <c r="P56" s="18"/>
      <c r="Q56" s="8"/>
      <c r="R56" s="9"/>
      <c r="S56" s="14"/>
      <c r="T56" s="14"/>
      <c r="U56" s="18"/>
      <c r="V56" s="8"/>
      <c r="W56" s="9"/>
    </row>
    <row r="57" spans="2:23">
      <c r="B57" s="4"/>
      <c r="D57" s="14"/>
      <c r="E57" s="14"/>
      <c r="F57" s="18"/>
      <c r="G57" s="4"/>
      <c r="I57" s="14"/>
      <c r="J57" s="14"/>
      <c r="L57" s="4"/>
      <c r="N57" s="14"/>
      <c r="O57" s="14"/>
      <c r="P57" s="18"/>
      <c r="Q57" s="4"/>
      <c r="S57" s="14"/>
      <c r="T57" s="14"/>
      <c r="U57" s="18"/>
      <c r="V57" s="4"/>
    </row>
    <row r="58" spans="2:23">
      <c r="B58" s="4"/>
      <c r="C58" s="19"/>
      <c r="D58" s="14"/>
      <c r="E58" s="14"/>
      <c r="F58" s="18"/>
      <c r="G58" s="4"/>
      <c r="I58" s="14"/>
      <c r="J58" s="14"/>
      <c r="K58" s="18"/>
      <c r="L58" s="4"/>
      <c r="N58" s="14"/>
      <c r="O58" s="14"/>
      <c r="P58" s="18"/>
      <c r="Q58" s="4"/>
      <c r="R58" s="19"/>
      <c r="S58" s="14"/>
      <c r="T58" s="14"/>
      <c r="U58" s="18"/>
      <c r="V58" s="4"/>
    </row>
  </sheetData>
  <mergeCells count="30">
    <mergeCell ref="B11:C11"/>
    <mergeCell ref="G11:H11"/>
    <mergeCell ref="L11:M11"/>
    <mergeCell ref="Q11:R11"/>
    <mergeCell ref="V11:W11"/>
    <mergeCell ref="B1:C1"/>
    <mergeCell ref="G1:H1"/>
    <mergeCell ref="L1:M1"/>
    <mergeCell ref="Q1:R1"/>
    <mergeCell ref="V1:W1"/>
    <mergeCell ref="B31:C31"/>
    <mergeCell ref="G31:H31"/>
    <mergeCell ref="L31:M31"/>
    <mergeCell ref="Q31:R31"/>
    <mergeCell ref="V31:W31"/>
    <mergeCell ref="B21:C21"/>
    <mergeCell ref="G21:H21"/>
    <mergeCell ref="L21:M21"/>
    <mergeCell ref="Q21:R21"/>
    <mergeCell ref="V21:W21"/>
    <mergeCell ref="B51:C51"/>
    <mergeCell ref="G51:H51"/>
    <mergeCell ref="L51:M51"/>
    <mergeCell ref="Q51:R51"/>
    <mergeCell ref="V51:W51"/>
    <mergeCell ref="B41:C41"/>
    <mergeCell ref="G41:H41"/>
    <mergeCell ref="L41:M41"/>
    <mergeCell ref="Q41:R41"/>
    <mergeCell ref="V41:W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G25"/>
  <sheetViews>
    <sheetView workbookViewId="0">
      <selection activeCell="I17" sqref="I17"/>
    </sheetView>
  </sheetViews>
  <sheetFormatPr baseColWidth="10" defaultRowHeight="15"/>
  <cols>
    <col min="1" max="1" width="11.42578125" style="14"/>
    <col min="2" max="2" width="5.140625" style="14" customWidth="1"/>
    <col min="3" max="3" width="24.7109375" style="14" customWidth="1"/>
    <col min="4" max="7" width="14.28515625" style="14" customWidth="1"/>
    <col min="8" max="16384" width="11.42578125" style="14"/>
  </cols>
  <sheetData>
    <row r="3" spans="2:7" ht="18.75">
      <c r="B3" s="43" t="s">
        <v>18</v>
      </c>
      <c r="C3" s="43"/>
      <c r="D3" s="41" t="s">
        <v>19</v>
      </c>
      <c r="E3" s="42"/>
      <c r="F3" s="41" t="s">
        <v>20</v>
      </c>
      <c r="G3" s="42"/>
    </row>
    <row r="4" spans="2:7" ht="18.75">
      <c r="B4" s="43"/>
      <c r="C4" s="43"/>
      <c r="D4" s="25" t="s">
        <v>0</v>
      </c>
      <c r="E4" s="25" t="s">
        <v>1</v>
      </c>
      <c r="F4" s="25" t="s">
        <v>21</v>
      </c>
      <c r="G4" s="25" t="s">
        <v>22</v>
      </c>
    </row>
    <row r="5" spans="2:7">
      <c r="B5" s="21" t="str">
        <f>+SUEÑITOS!B1</f>
        <v>CAJA</v>
      </c>
      <c r="C5" s="16"/>
      <c r="D5" s="17">
        <f>+SUEÑITOS!B6</f>
        <v>3000</v>
      </c>
      <c r="E5" s="17"/>
      <c r="F5" s="17">
        <f>+D5-E5</f>
        <v>3000</v>
      </c>
      <c r="G5" s="17"/>
    </row>
    <row r="6" spans="2:7">
      <c r="B6" s="21" t="str">
        <f>+SUEÑITOS!G1</f>
        <v>BANCOS</v>
      </c>
      <c r="C6" s="16"/>
      <c r="D6" s="17">
        <f>+SUEÑITOS!G7</f>
        <v>3701590.6</v>
      </c>
      <c r="E6" s="17">
        <f>+SUEÑITOS!H7</f>
        <v>1090000</v>
      </c>
      <c r="F6" s="17">
        <f t="shared" ref="F6:F15" si="0">+D6-E6</f>
        <v>2611590.6</v>
      </c>
      <c r="G6" s="17"/>
    </row>
    <row r="7" spans="2:7">
      <c r="B7" s="21" t="str">
        <f>+SUEÑITOS!L1</f>
        <v>ALMACÉN</v>
      </c>
      <c r="C7" s="16"/>
      <c r="D7" s="17">
        <f>+SUEÑITOS!L6</f>
        <v>1088166.8625</v>
      </c>
      <c r="E7" s="17">
        <f>+SUEÑITOS!M6</f>
        <v>435090.5</v>
      </c>
      <c r="F7" s="17">
        <f t="shared" si="0"/>
        <v>653076.36250000005</v>
      </c>
      <c r="G7" s="17"/>
    </row>
    <row r="8" spans="2:7">
      <c r="B8" s="21" t="str">
        <f>+SUEÑITOS!Q1</f>
        <v>CLIENTES</v>
      </c>
      <c r="C8" s="16"/>
      <c r="D8" s="17">
        <f>+SUEÑITOS!Q6</f>
        <v>1637938.6950000001</v>
      </c>
      <c r="E8" s="17"/>
      <c r="F8" s="17">
        <f t="shared" si="0"/>
        <v>1637938.6950000001</v>
      </c>
      <c r="G8" s="17"/>
    </row>
    <row r="9" spans="2:7">
      <c r="B9" s="21" t="str">
        <f>+SUEÑITOS!V1</f>
        <v>EQ OFICINA</v>
      </c>
      <c r="C9" s="16"/>
      <c r="D9" s="17">
        <f>+SUEÑITOS!V6</f>
        <v>96460</v>
      </c>
      <c r="E9" s="17"/>
      <c r="F9" s="17">
        <f t="shared" si="0"/>
        <v>96460</v>
      </c>
      <c r="G9" s="17"/>
    </row>
    <row r="10" spans="2:7">
      <c r="B10" s="21" t="str">
        <f>+SUEÑITOS!B11</f>
        <v>EQ COMPUTO</v>
      </c>
      <c r="C10" s="8"/>
      <c r="D10" s="17">
        <f>+SUEÑITOS!B17</f>
        <v>46000</v>
      </c>
      <c r="E10" s="17"/>
      <c r="F10" s="17">
        <f t="shared" si="0"/>
        <v>46000</v>
      </c>
      <c r="G10" s="17"/>
    </row>
    <row r="11" spans="2:7">
      <c r="B11" s="15"/>
      <c r="C11" s="8" t="str">
        <f>+SUEÑITOS!G11</f>
        <v>CTA CORR "MATRIZ"</v>
      </c>
      <c r="D11" s="17"/>
      <c r="E11" s="17">
        <f>+SUEÑITOS!H17</f>
        <v>5310217.8624999998</v>
      </c>
      <c r="F11" s="17"/>
      <c r="G11" s="17">
        <f>+E11-D11</f>
        <v>5310217.8624999998</v>
      </c>
    </row>
    <row r="12" spans="2:7">
      <c r="B12" s="21" t="str">
        <f>+SUEÑITOS!L11</f>
        <v>RENTAS P X A</v>
      </c>
      <c r="C12" s="8"/>
      <c r="D12" s="17">
        <f>+SUEÑITOS!L16</f>
        <v>90000</v>
      </c>
      <c r="E12" s="17"/>
      <c r="F12" s="17">
        <f t="shared" si="0"/>
        <v>90000</v>
      </c>
      <c r="G12" s="17"/>
    </row>
    <row r="13" spans="2:7">
      <c r="B13" s="21"/>
      <c r="C13" s="8" t="str">
        <f>+SUEÑITOS!B21</f>
        <v>IVA POR TRASL</v>
      </c>
      <c r="D13" s="17"/>
      <c r="E13" s="17">
        <f>+SUEÑITOS!C26</f>
        <v>191439.82</v>
      </c>
      <c r="F13" s="17"/>
      <c r="G13" s="17">
        <f>+E13-D13</f>
        <v>191439.82</v>
      </c>
    </row>
    <row r="14" spans="2:7">
      <c r="B14" s="21" t="str">
        <f>+SUEÑITOS!G21</f>
        <v>EQ TRANSPORTE</v>
      </c>
      <c r="C14" s="8"/>
      <c r="D14" s="17">
        <f>+SUEÑITOS!G26</f>
        <v>125000</v>
      </c>
      <c r="E14" s="17"/>
      <c r="F14" s="17">
        <f t="shared" si="0"/>
        <v>125000</v>
      </c>
      <c r="G14" s="17"/>
    </row>
    <row r="15" spans="2:7">
      <c r="B15" s="21" t="str">
        <f>+SUEÑITOS!L21</f>
        <v>INVERSIONES</v>
      </c>
      <c r="C15" s="8"/>
      <c r="D15" s="17">
        <f>+SUEÑITOS!L26</f>
        <v>1000000</v>
      </c>
      <c r="E15" s="17"/>
      <c r="F15" s="17">
        <f t="shared" si="0"/>
        <v>1000000</v>
      </c>
      <c r="G15" s="17"/>
    </row>
    <row r="16" spans="2:7">
      <c r="B16" s="21"/>
      <c r="C16" s="8" t="str">
        <f>+SUEÑITOS!Q21</f>
        <v>DEP. ACUM EQ OFIC</v>
      </c>
      <c r="D16" s="17"/>
      <c r="E16" s="17">
        <f>+SUEÑITOS!R26</f>
        <v>167</v>
      </c>
      <c r="F16" s="17"/>
      <c r="G16" s="17">
        <f t="shared" ref="G16:G20" si="1">+E16-D16</f>
        <v>167</v>
      </c>
    </row>
    <row r="17" spans="2:7">
      <c r="B17" s="21"/>
      <c r="C17" s="8" t="str">
        <f>+SUEÑITOS!V21</f>
        <v>DEP ACUM EQ COMP</v>
      </c>
      <c r="D17" s="17"/>
      <c r="E17" s="17">
        <f>+SUEÑITOS!W26</f>
        <v>1150</v>
      </c>
      <c r="F17" s="17"/>
      <c r="G17" s="17">
        <f t="shared" si="1"/>
        <v>1150</v>
      </c>
    </row>
    <row r="18" spans="2:7">
      <c r="B18" s="21"/>
      <c r="C18" s="8" t="str">
        <f>+SUEÑITOS!B31</f>
        <v>DEP ACUM EQ TRANSP</v>
      </c>
      <c r="D18" s="17"/>
      <c r="E18" s="17">
        <f>+SUEÑITOS!C36</f>
        <v>2604.1666666666665</v>
      </c>
      <c r="F18" s="17"/>
      <c r="G18" s="17">
        <f t="shared" si="1"/>
        <v>2604.1666666666665</v>
      </c>
    </row>
    <row r="19" spans="2:7">
      <c r="B19" s="15"/>
      <c r="C19" s="8" t="str">
        <f>+SUEÑITOS!G31</f>
        <v>AMORT ACUM RENT PXA</v>
      </c>
      <c r="D19" s="17"/>
      <c r="E19" s="17">
        <f>+SUEÑITOS!H37</f>
        <v>7500</v>
      </c>
      <c r="F19" s="17"/>
      <c r="G19" s="17">
        <f t="shared" si="1"/>
        <v>7500</v>
      </c>
    </row>
    <row r="20" spans="2:7">
      <c r="B20" s="15"/>
      <c r="C20" s="8" t="str">
        <f>+SUEÑITOS!V31</f>
        <v>UTILIDAD DEL EJERCICIO</v>
      </c>
      <c r="D20" s="17"/>
      <c r="E20" s="17">
        <f>+SUEÑITOS!W36</f>
        <v>749987.20833333326</v>
      </c>
      <c r="F20" s="17"/>
      <c r="G20" s="17">
        <f t="shared" si="1"/>
        <v>749987.20833333326</v>
      </c>
    </row>
    <row r="21" spans="2:7">
      <c r="B21" s="15"/>
      <c r="C21" s="8"/>
      <c r="D21" s="17"/>
      <c r="E21" s="17"/>
      <c r="F21" s="17"/>
      <c r="G21" s="17"/>
    </row>
    <row r="22" spans="2:7">
      <c r="B22" s="48"/>
      <c r="C22" s="49"/>
      <c r="D22" s="44">
        <f>SUM(D5:D21)</f>
        <v>7788156.1575000007</v>
      </c>
      <c r="E22" s="44">
        <f>SUM(E5:E21)</f>
        <v>7788156.5575000001</v>
      </c>
      <c r="F22" s="46">
        <f>SUM(F5:F21)</f>
        <v>6263065.6575000007</v>
      </c>
      <c r="G22" s="46">
        <f>SUM(G5:G21)</f>
        <v>6263066.0575000001</v>
      </c>
    </row>
    <row r="23" spans="2:7">
      <c r="B23" s="50"/>
      <c r="C23" s="51"/>
      <c r="D23" s="45"/>
      <c r="E23" s="45"/>
      <c r="F23" s="47"/>
      <c r="G23" s="47"/>
    </row>
    <row r="24" spans="2:7">
      <c r="G24" s="1">
        <f>+G22-F22</f>
        <v>0.39999999944120646</v>
      </c>
    </row>
    <row r="25" spans="2:7">
      <c r="D25" s="1"/>
    </row>
  </sheetData>
  <mergeCells count="8">
    <mergeCell ref="B3:C4"/>
    <mergeCell ref="D3:E3"/>
    <mergeCell ref="F3:G3"/>
    <mergeCell ref="B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8"/>
  <sheetViews>
    <sheetView topLeftCell="A28" workbookViewId="0">
      <selection activeCell="I47" sqref="I47"/>
    </sheetView>
  </sheetViews>
  <sheetFormatPr baseColWidth="10" defaultRowHeight="15"/>
  <cols>
    <col min="1" max="1" width="4.7109375" style="10" customWidth="1"/>
    <col min="2" max="2" width="12.42578125" style="1" bestFit="1" customWidth="1"/>
    <col min="3" max="3" width="11.42578125" style="5"/>
    <col min="4" max="5" width="4.7109375" style="1" customWidth="1"/>
    <col min="6" max="6" width="4.7109375" style="10" customWidth="1"/>
    <col min="7" max="7" width="11.42578125" style="1"/>
    <col min="8" max="8" width="11.42578125" style="5"/>
    <col min="9" max="10" width="4.7109375" style="1" customWidth="1"/>
    <col min="11" max="11" width="4.7109375" style="10" customWidth="1"/>
    <col min="12" max="12" width="12.42578125" style="1" bestFit="1" customWidth="1"/>
    <col min="13" max="13" width="11.42578125" style="5"/>
    <col min="14" max="15" width="4.7109375" style="1" customWidth="1"/>
    <col min="16" max="16" width="4.7109375" style="10" customWidth="1"/>
    <col min="17" max="17" width="11.42578125" style="1"/>
    <col min="18" max="18" width="11.85546875" style="5" bestFit="1" customWidth="1"/>
    <col min="19" max="20" width="4.7109375" style="1" customWidth="1"/>
    <col min="21" max="21" width="4.7109375" style="10" customWidth="1"/>
    <col min="22" max="22" width="11.42578125" style="1"/>
    <col min="23" max="23" width="11.42578125" style="5"/>
    <col min="24" max="24" width="4.7109375" style="1" customWidth="1"/>
    <col min="25" max="16384" width="11.42578125" style="1"/>
  </cols>
  <sheetData>
    <row r="1" spans="1:24">
      <c r="A1" s="18"/>
      <c r="B1" s="40" t="s">
        <v>2</v>
      </c>
      <c r="C1" s="40"/>
      <c r="D1" s="14"/>
      <c r="E1" s="14"/>
      <c r="F1" s="18"/>
      <c r="G1" s="40" t="s">
        <v>3</v>
      </c>
      <c r="H1" s="40"/>
      <c r="I1" s="14"/>
      <c r="J1" s="14"/>
      <c r="K1" s="18"/>
      <c r="L1" s="40" t="s">
        <v>23</v>
      </c>
      <c r="M1" s="40"/>
      <c r="N1" s="14"/>
      <c r="O1" s="14"/>
      <c r="P1" s="18"/>
      <c r="Q1" s="40" t="s">
        <v>5</v>
      </c>
      <c r="R1" s="40"/>
      <c r="S1" s="14"/>
      <c r="T1" s="14"/>
      <c r="U1" s="18"/>
      <c r="V1" s="40" t="s">
        <v>50</v>
      </c>
      <c r="W1" s="40"/>
      <c r="X1" s="14"/>
    </row>
    <row r="2" spans="1:24">
      <c r="A2" s="10" t="s">
        <v>8</v>
      </c>
      <c r="B2" s="2">
        <f>+HITOS!C3</f>
        <v>5250</v>
      </c>
      <c r="C2" s="3"/>
      <c r="E2" s="14"/>
      <c r="F2" s="10" t="s">
        <v>8</v>
      </c>
      <c r="G2" s="2">
        <f>+HITOS!H3</f>
        <v>6477783.5499999998</v>
      </c>
      <c r="H2" s="3">
        <f>+B22+G22-M22</f>
        <v>14050</v>
      </c>
      <c r="I2" s="1" t="s">
        <v>12</v>
      </c>
      <c r="J2" s="14"/>
      <c r="K2" s="10" t="s">
        <v>8</v>
      </c>
      <c r="L2" s="2">
        <f>+HITOS!R3</f>
        <v>1522816.75</v>
      </c>
      <c r="M2" s="3">
        <v>950000</v>
      </c>
      <c r="N2" s="1" t="s">
        <v>27</v>
      </c>
      <c r="O2" s="14"/>
      <c r="P2" s="10" t="s">
        <v>8</v>
      </c>
      <c r="Q2" s="2">
        <f>+HITOS!M3</f>
        <v>437500</v>
      </c>
      <c r="R2" s="3"/>
      <c r="S2" s="14"/>
      <c r="T2" s="14"/>
      <c r="U2" s="10" t="s">
        <v>8</v>
      </c>
      <c r="V2" s="2">
        <f>+HITOS!W3</f>
        <v>168805</v>
      </c>
      <c r="W2" s="3"/>
    </row>
    <row r="3" spans="1:24">
      <c r="A3" s="18"/>
      <c r="B3" s="4"/>
      <c r="C3" s="19"/>
      <c r="D3" s="14"/>
      <c r="E3" s="14"/>
      <c r="F3" s="10" t="s">
        <v>10</v>
      </c>
      <c r="G3" s="4">
        <f>+R12+W12</f>
        <v>2899875</v>
      </c>
      <c r="H3" s="5">
        <v>1000000</v>
      </c>
      <c r="I3" s="1" t="s">
        <v>72</v>
      </c>
      <c r="J3" s="14"/>
      <c r="K3" s="10" t="s">
        <v>15</v>
      </c>
      <c r="L3" s="4">
        <v>50000</v>
      </c>
      <c r="M3" s="13">
        <f>((L2+L3-M2)*0.35)</f>
        <v>217985.86249999999</v>
      </c>
      <c r="N3" s="14" t="s">
        <v>17</v>
      </c>
      <c r="O3" s="14"/>
      <c r="P3" s="18"/>
      <c r="Q3" s="4"/>
      <c r="R3" s="19"/>
      <c r="S3" s="14"/>
      <c r="T3" s="14"/>
      <c r="V3" s="4"/>
    </row>
    <row r="4" spans="1:24">
      <c r="A4" s="18"/>
      <c r="B4" s="4"/>
      <c r="C4" s="19"/>
      <c r="D4" s="14"/>
      <c r="E4" s="14"/>
      <c r="G4" s="4"/>
      <c r="J4" s="14"/>
      <c r="K4" s="18"/>
      <c r="L4" s="4"/>
      <c r="M4" s="14"/>
      <c r="N4" s="14"/>
      <c r="O4" s="14"/>
      <c r="P4" s="18"/>
      <c r="Q4" s="4"/>
      <c r="R4" s="19"/>
      <c r="S4" s="14"/>
      <c r="T4" s="14"/>
      <c r="U4" s="18"/>
      <c r="V4" s="4"/>
      <c r="X4" s="14"/>
    </row>
    <row r="5" spans="1:24">
      <c r="A5" s="18"/>
      <c r="B5" s="6"/>
      <c r="C5" s="7"/>
      <c r="D5" s="14"/>
      <c r="E5" s="14"/>
      <c r="G5" s="4"/>
      <c r="H5" s="11"/>
      <c r="J5" s="14"/>
      <c r="K5" s="18"/>
      <c r="L5" s="6"/>
      <c r="M5" s="7"/>
      <c r="N5" s="14"/>
      <c r="O5" s="14"/>
      <c r="P5" s="18"/>
      <c r="Q5" s="6"/>
      <c r="R5" s="7"/>
      <c r="S5" s="14"/>
      <c r="T5" s="14"/>
      <c r="U5" s="18"/>
      <c r="V5" s="6"/>
      <c r="W5" s="7"/>
      <c r="X5" s="14"/>
    </row>
    <row r="6" spans="1:24">
      <c r="A6" s="18"/>
      <c r="B6" s="8">
        <f>+B2</f>
        <v>5250</v>
      </c>
      <c r="C6" s="9"/>
      <c r="D6" s="14"/>
      <c r="E6" s="14"/>
      <c r="G6" s="6"/>
      <c r="H6" s="7"/>
      <c r="J6" s="14"/>
      <c r="K6" s="18"/>
      <c r="L6" s="8">
        <f>SUM(L2:L5)</f>
        <v>1572816.75</v>
      </c>
      <c r="M6" s="9">
        <f>SUM(M2:M5)</f>
        <v>1167985.8625</v>
      </c>
      <c r="N6" s="14"/>
      <c r="O6" s="14"/>
      <c r="P6" s="18"/>
      <c r="Q6" s="8">
        <f>+Q2</f>
        <v>437500</v>
      </c>
      <c r="R6" s="9"/>
      <c r="S6" s="14"/>
      <c r="T6" s="14"/>
      <c r="U6" s="18"/>
      <c r="V6" s="6">
        <f>+V2</f>
        <v>168805</v>
      </c>
      <c r="W6" s="7"/>
      <c r="X6" s="14"/>
    </row>
    <row r="7" spans="1:24">
      <c r="A7" s="18"/>
      <c r="B7" s="4">
        <f>+B6</f>
        <v>5250</v>
      </c>
      <c r="C7" s="19"/>
      <c r="D7" s="14"/>
      <c r="E7" s="14"/>
      <c r="F7" s="18"/>
      <c r="G7" s="8">
        <f>SUM(G2:G6)</f>
        <v>9377658.5500000007</v>
      </c>
      <c r="H7" s="9">
        <f>SUM(H2:H6)</f>
        <v>1014050</v>
      </c>
      <c r="I7" s="14"/>
      <c r="J7" s="14"/>
      <c r="K7" s="18"/>
      <c r="L7" s="4">
        <f>+L6-M6</f>
        <v>404830.88749999995</v>
      </c>
      <c r="M7" s="14"/>
      <c r="N7" s="14"/>
      <c r="O7" s="14"/>
      <c r="P7" s="18"/>
      <c r="Q7" s="4">
        <f>+Q6</f>
        <v>437500</v>
      </c>
      <c r="R7" s="19"/>
      <c r="S7" s="14"/>
      <c r="T7" s="14"/>
      <c r="U7" s="18"/>
      <c r="V7" s="4">
        <f>+V6</f>
        <v>168805</v>
      </c>
      <c r="X7" s="14"/>
    </row>
    <row r="8" spans="1:24">
      <c r="A8" s="18"/>
      <c r="B8" s="4"/>
      <c r="C8" s="19"/>
      <c r="D8" s="14"/>
      <c r="E8" s="14"/>
      <c r="F8" s="18"/>
      <c r="G8" s="4">
        <f>+G7-H7</f>
        <v>8363608.5500000007</v>
      </c>
      <c r="I8" s="14"/>
      <c r="J8" s="14"/>
      <c r="K8" s="18"/>
      <c r="L8" s="4"/>
      <c r="M8" s="14"/>
      <c r="N8" s="14"/>
      <c r="O8" s="14"/>
      <c r="P8" s="18"/>
      <c r="Q8" s="4"/>
      <c r="R8" s="19"/>
      <c r="S8" s="14"/>
      <c r="T8" s="14"/>
      <c r="U8" s="18"/>
      <c r="V8" s="4"/>
      <c r="X8" s="14"/>
    </row>
    <row r="11" spans="1:24">
      <c r="A11" s="18"/>
      <c r="B11" s="40" t="s">
        <v>51</v>
      </c>
      <c r="C11" s="40"/>
      <c r="D11" s="14"/>
      <c r="E11" s="14"/>
      <c r="F11" s="18"/>
      <c r="G11" s="40" t="s">
        <v>52</v>
      </c>
      <c r="H11" s="40"/>
      <c r="I11" s="14"/>
      <c r="J11" s="14"/>
      <c r="K11" s="18"/>
      <c r="L11" s="67" t="s">
        <v>7</v>
      </c>
      <c r="M11" s="67"/>
      <c r="N11" s="14"/>
      <c r="O11" s="14"/>
      <c r="P11" s="18"/>
      <c r="Q11" s="67" t="s">
        <v>6</v>
      </c>
      <c r="R11" s="67"/>
      <c r="S11" s="14"/>
      <c r="T11" s="14"/>
      <c r="U11" s="18"/>
      <c r="V11" s="40" t="s">
        <v>54</v>
      </c>
      <c r="W11" s="40"/>
      <c r="X11" s="14"/>
    </row>
    <row r="12" spans="1:24">
      <c r="A12" s="10" t="s">
        <v>8</v>
      </c>
      <c r="B12" s="2">
        <f>+HITOS!C13</f>
        <v>80500</v>
      </c>
      <c r="C12" s="3"/>
      <c r="E12" s="14"/>
      <c r="F12" s="10" t="s">
        <v>16</v>
      </c>
      <c r="G12" s="2">
        <f>+M3</f>
        <v>217985.86249999999</v>
      </c>
      <c r="H12" s="3">
        <f>+HITOS!V12</f>
        <v>8692655</v>
      </c>
      <c r="I12" s="14" t="s">
        <v>9</v>
      </c>
      <c r="J12" s="14"/>
      <c r="K12" s="10" t="s">
        <v>28</v>
      </c>
      <c r="L12" s="2">
        <f>+M2</f>
        <v>950000</v>
      </c>
      <c r="M12" s="3"/>
      <c r="N12" s="14"/>
      <c r="O12" s="14"/>
      <c r="Q12" s="2"/>
      <c r="R12" s="3">
        <f>+L12*2.75</f>
        <v>2612500</v>
      </c>
      <c r="S12" s="14" t="s">
        <v>11</v>
      </c>
      <c r="T12" s="14"/>
      <c r="U12" s="18"/>
      <c r="V12" s="2"/>
      <c r="W12" s="3">
        <f>+R12*0.11</f>
        <v>287375</v>
      </c>
      <c r="X12" s="1" t="s">
        <v>11</v>
      </c>
    </row>
    <row r="13" spans="1:24">
      <c r="B13" s="4"/>
      <c r="D13" s="14"/>
      <c r="E13" s="14"/>
      <c r="G13" s="4"/>
      <c r="H13" s="5">
        <v>125000</v>
      </c>
      <c r="I13" s="14" t="s">
        <v>69</v>
      </c>
      <c r="J13" s="14"/>
      <c r="K13" s="18"/>
      <c r="L13" s="4"/>
      <c r="N13" s="14"/>
      <c r="O13" s="14"/>
      <c r="P13" s="18"/>
      <c r="Q13" s="4"/>
      <c r="R13" s="19"/>
      <c r="S13" s="14"/>
      <c r="T13" s="14"/>
      <c r="U13" s="18"/>
      <c r="V13" s="4"/>
      <c r="X13" s="14"/>
    </row>
    <row r="14" spans="1:24">
      <c r="A14" s="18"/>
      <c r="B14" s="4"/>
      <c r="D14" s="14"/>
      <c r="E14" s="14"/>
      <c r="G14" s="4"/>
      <c r="I14" s="14"/>
      <c r="J14" s="14"/>
      <c r="K14" s="18"/>
      <c r="L14" s="4"/>
      <c r="M14" s="14"/>
      <c r="N14" s="14"/>
      <c r="O14" s="14"/>
      <c r="P14" s="18"/>
      <c r="Q14" s="4"/>
      <c r="R14" s="19"/>
      <c r="S14" s="14"/>
      <c r="T14" s="14"/>
      <c r="U14" s="18"/>
      <c r="V14" s="4"/>
      <c r="X14" s="14"/>
    </row>
    <row r="15" spans="1:24">
      <c r="A15" s="18"/>
      <c r="B15" s="4"/>
      <c r="C15" s="11"/>
      <c r="D15" s="14"/>
      <c r="E15" s="14"/>
      <c r="G15" s="4"/>
      <c r="H15" s="11"/>
      <c r="I15" s="14"/>
      <c r="J15" s="14"/>
      <c r="K15" s="18"/>
      <c r="L15" s="6"/>
      <c r="M15" s="7"/>
      <c r="N15" s="14"/>
      <c r="O15" s="14"/>
      <c r="P15" s="18"/>
      <c r="Q15" s="6"/>
      <c r="R15" s="7"/>
      <c r="S15" s="14"/>
      <c r="T15" s="14"/>
      <c r="U15" s="18"/>
      <c r="V15" s="6"/>
      <c r="W15" s="7"/>
      <c r="X15" s="14"/>
    </row>
    <row r="16" spans="1:24">
      <c r="A16" s="18"/>
      <c r="B16" s="6"/>
      <c r="C16" s="7"/>
      <c r="D16" s="14"/>
      <c r="E16" s="14"/>
      <c r="G16" s="6"/>
      <c r="H16" s="7"/>
      <c r="I16" s="14"/>
      <c r="J16" s="14"/>
      <c r="K16" s="18"/>
      <c r="L16" s="8">
        <f>+L12</f>
        <v>950000</v>
      </c>
      <c r="M16" s="9">
        <f>+L16</f>
        <v>950000</v>
      </c>
      <c r="N16" s="14" t="s">
        <v>88</v>
      </c>
      <c r="O16" s="14"/>
      <c r="P16" s="18" t="s">
        <v>86</v>
      </c>
      <c r="Q16" s="8">
        <f>+R16</f>
        <v>2612500</v>
      </c>
      <c r="R16" s="9">
        <f>+R12</f>
        <v>2612500</v>
      </c>
      <c r="S16" s="14"/>
      <c r="T16" s="14"/>
      <c r="U16" s="18"/>
      <c r="V16" s="8"/>
      <c r="W16" s="9">
        <f>+W12</f>
        <v>287375</v>
      </c>
      <c r="X16" s="14"/>
    </row>
    <row r="17" spans="1:24">
      <c r="A17" s="18"/>
      <c r="B17" s="8">
        <f>+B12</f>
        <v>80500</v>
      </c>
      <c r="C17" s="9"/>
      <c r="D17" s="14"/>
      <c r="E17" s="14"/>
      <c r="F17" s="18"/>
      <c r="G17" s="8">
        <f>SUM(G12:G16)</f>
        <v>217985.86249999999</v>
      </c>
      <c r="H17" s="9">
        <f>SUM(H12:H16)</f>
        <v>8817655</v>
      </c>
      <c r="I17" s="14"/>
      <c r="J17" s="14"/>
      <c r="K17" s="18"/>
      <c r="L17" s="36"/>
      <c r="M17" s="39"/>
      <c r="N17" s="14"/>
      <c r="O17" s="14"/>
      <c r="P17" s="18"/>
      <c r="Q17" s="36"/>
      <c r="R17" s="38"/>
      <c r="S17" s="14"/>
      <c r="T17" s="14"/>
      <c r="U17" s="18"/>
      <c r="V17" s="4"/>
      <c r="W17" s="5">
        <f>+W16</f>
        <v>287375</v>
      </c>
      <c r="X17" s="14"/>
    </row>
    <row r="18" spans="1:24">
      <c r="A18" s="18"/>
      <c r="B18" s="4">
        <f>+B17</f>
        <v>80500</v>
      </c>
      <c r="D18" s="14"/>
      <c r="E18" s="14"/>
      <c r="F18" s="18"/>
      <c r="G18" s="4"/>
      <c r="H18" s="5">
        <f>+H17-G17</f>
        <v>8599669.1374999993</v>
      </c>
      <c r="I18" s="14"/>
      <c r="J18" s="14"/>
      <c r="K18" s="18"/>
      <c r="L18" s="36"/>
      <c r="M18" s="39"/>
      <c r="N18" s="14"/>
      <c r="O18" s="14"/>
      <c r="P18" s="18"/>
      <c r="Q18" s="36"/>
      <c r="R18" s="37"/>
      <c r="S18" s="14"/>
      <c r="T18" s="14"/>
      <c r="U18" s="18"/>
      <c r="V18" s="4"/>
      <c r="X18" s="14"/>
    </row>
    <row r="21" spans="1:24">
      <c r="A21" s="18"/>
      <c r="B21" s="67" t="s">
        <v>58</v>
      </c>
      <c r="C21" s="67"/>
      <c r="D21" s="14"/>
      <c r="E21" s="14"/>
      <c r="F21" s="18"/>
      <c r="G21" s="40" t="s">
        <v>59</v>
      </c>
      <c r="H21" s="40"/>
      <c r="I21" s="14"/>
      <c r="J21" s="14"/>
      <c r="K21" s="18"/>
      <c r="L21" s="40" t="s">
        <v>60</v>
      </c>
      <c r="M21" s="40"/>
      <c r="N21" s="14"/>
      <c r="O21" s="14"/>
      <c r="P21" s="18"/>
      <c r="Q21" s="40" t="s">
        <v>55</v>
      </c>
      <c r="R21" s="40"/>
      <c r="S21" s="14"/>
      <c r="T21" s="14"/>
      <c r="U21" s="18"/>
      <c r="V21" s="40" t="s">
        <v>67</v>
      </c>
      <c r="W21" s="40"/>
      <c r="X21" s="14"/>
    </row>
    <row r="22" spans="1:24">
      <c r="A22" s="10" t="s">
        <v>13</v>
      </c>
      <c r="B22" s="2">
        <v>15000</v>
      </c>
      <c r="C22" s="3"/>
      <c r="E22" s="14"/>
      <c r="F22" s="18" t="s">
        <v>13</v>
      </c>
      <c r="G22" s="2">
        <f>+B22*0.11</f>
        <v>1650</v>
      </c>
      <c r="H22" s="3"/>
      <c r="J22" s="14"/>
      <c r="L22" s="2"/>
      <c r="M22" s="3">
        <f>((B22*0.1)+(((0.11/3)*2)*B22))</f>
        <v>2600</v>
      </c>
      <c r="N22" s="1" t="s">
        <v>12</v>
      </c>
      <c r="O22" s="14"/>
      <c r="P22" s="18" t="s">
        <v>15</v>
      </c>
      <c r="Q22" s="2">
        <f>+L3*0.11</f>
        <v>5500</v>
      </c>
      <c r="R22" s="3"/>
      <c r="T22" s="14"/>
      <c r="U22" s="18" t="s">
        <v>62</v>
      </c>
      <c r="V22" s="2">
        <v>125000</v>
      </c>
      <c r="W22" s="3"/>
    </row>
    <row r="23" spans="1:24">
      <c r="A23" s="18" t="s">
        <v>79</v>
      </c>
      <c r="B23" s="4">
        <f>+M32</f>
        <v>1406.7083333333333</v>
      </c>
      <c r="E23" s="14"/>
      <c r="F23" s="18"/>
      <c r="G23" s="4"/>
      <c r="I23" s="14"/>
      <c r="J23" s="14"/>
      <c r="K23" s="18"/>
      <c r="L23" s="4"/>
      <c r="O23" s="14"/>
      <c r="P23" s="18"/>
      <c r="Q23" s="4"/>
      <c r="T23" s="14"/>
      <c r="U23" s="18"/>
      <c r="V23" s="4"/>
      <c r="X23" s="14"/>
    </row>
    <row r="24" spans="1:24">
      <c r="A24" s="18" t="s">
        <v>81</v>
      </c>
      <c r="B24" s="4">
        <f>+R32</f>
        <v>2012.5</v>
      </c>
      <c r="C24" s="11"/>
      <c r="D24" s="14"/>
      <c r="E24" s="14"/>
      <c r="F24" s="18"/>
      <c r="G24" s="4"/>
      <c r="I24" s="14"/>
      <c r="J24" s="14"/>
      <c r="K24" s="18"/>
      <c r="L24" s="4"/>
      <c r="M24" s="14"/>
      <c r="N24" s="14"/>
      <c r="O24" s="14"/>
      <c r="P24" s="18"/>
      <c r="Q24" s="4"/>
      <c r="T24" s="14"/>
      <c r="U24" s="18"/>
      <c r="V24" s="4"/>
      <c r="X24" s="14"/>
    </row>
    <row r="25" spans="1:24">
      <c r="A25" s="18" t="s">
        <v>83</v>
      </c>
      <c r="B25" s="12">
        <f>+W32</f>
        <v>2604.1666666666665</v>
      </c>
      <c r="C25" s="13"/>
      <c r="D25" s="14"/>
      <c r="E25" s="14"/>
      <c r="F25" s="18"/>
      <c r="G25" s="6"/>
      <c r="H25" s="7"/>
      <c r="I25" s="14"/>
      <c r="J25" s="14"/>
      <c r="K25" s="18"/>
      <c r="L25" s="6"/>
      <c r="M25" s="7"/>
      <c r="N25" s="14"/>
      <c r="O25" s="14"/>
      <c r="P25" s="18"/>
      <c r="Q25" s="6"/>
      <c r="R25" s="7"/>
      <c r="S25" s="14"/>
      <c r="T25" s="14"/>
      <c r="U25" s="18"/>
      <c r="V25" s="6"/>
      <c r="W25" s="7"/>
      <c r="X25" s="14"/>
    </row>
    <row r="26" spans="1:24">
      <c r="A26" s="18"/>
      <c r="B26" s="8">
        <f>SUM(B22:B25)</f>
        <v>21023.375</v>
      </c>
      <c r="C26" s="9">
        <f>+B26</f>
        <v>21023.375</v>
      </c>
      <c r="D26" s="14" t="s">
        <v>90</v>
      </c>
      <c r="E26" s="14"/>
      <c r="F26" s="18"/>
      <c r="G26" s="8">
        <f>+G22</f>
        <v>1650</v>
      </c>
      <c r="H26" s="9"/>
      <c r="I26" s="14"/>
      <c r="J26" s="14"/>
      <c r="K26" s="18"/>
      <c r="L26" s="8"/>
      <c r="M26" s="9">
        <f>+M22</f>
        <v>2600</v>
      </c>
      <c r="N26" s="14"/>
      <c r="O26" s="14"/>
      <c r="P26" s="18"/>
      <c r="Q26" s="6">
        <f>+Q22</f>
        <v>5500</v>
      </c>
      <c r="R26" s="7"/>
      <c r="S26" s="14"/>
      <c r="T26" s="14"/>
      <c r="U26" s="18"/>
      <c r="V26" s="4">
        <f>+V22</f>
        <v>125000</v>
      </c>
      <c r="X26" s="14"/>
    </row>
    <row r="27" spans="1:24">
      <c r="A27" s="18"/>
      <c r="B27" s="77"/>
      <c r="C27" s="78"/>
      <c r="D27" s="14"/>
      <c r="E27" s="14"/>
      <c r="F27" s="18"/>
      <c r="G27" s="4">
        <f>+G26</f>
        <v>1650</v>
      </c>
      <c r="I27" s="14"/>
      <c r="J27" s="14"/>
      <c r="K27" s="18"/>
      <c r="L27" s="4"/>
      <c r="M27" s="5">
        <f>+M26</f>
        <v>2600</v>
      </c>
      <c r="N27" s="14"/>
      <c r="O27" s="14"/>
      <c r="P27" s="18"/>
      <c r="Q27" s="4">
        <f>+Q26</f>
        <v>5500</v>
      </c>
      <c r="S27" s="14"/>
      <c r="T27" s="14"/>
      <c r="U27" s="18"/>
      <c r="V27" s="2">
        <f>+V26</f>
        <v>125000</v>
      </c>
      <c r="W27" s="3"/>
      <c r="X27" s="14"/>
    </row>
    <row r="28" spans="1:24">
      <c r="A28" s="18"/>
      <c r="B28" s="77"/>
      <c r="C28" s="79"/>
      <c r="D28" s="14"/>
      <c r="E28" s="14"/>
      <c r="F28" s="18"/>
      <c r="G28" s="4"/>
      <c r="I28" s="14"/>
      <c r="J28" s="14"/>
      <c r="K28" s="18"/>
      <c r="L28" s="4"/>
      <c r="M28" s="14"/>
      <c r="N28" s="14"/>
      <c r="O28" s="14"/>
      <c r="P28" s="18"/>
      <c r="Q28" s="4"/>
      <c r="R28" s="19"/>
      <c r="S28" s="14"/>
      <c r="T28" s="14"/>
      <c r="U28" s="18"/>
      <c r="V28" s="4"/>
      <c r="X28" s="14"/>
    </row>
    <row r="31" spans="1:24">
      <c r="A31" s="18"/>
      <c r="B31" s="40" t="s">
        <v>4</v>
      </c>
      <c r="C31" s="40"/>
      <c r="D31" s="14"/>
      <c r="E31" s="14"/>
      <c r="F31" s="18"/>
      <c r="G31" s="40" t="s">
        <v>32</v>
      </c>
      <c r="H31" s="40"/>
      <c r="I31" s="14"/>
      <c r="J31" s="14"/>
      <c r="K31" s="18"/>
      <c r="L31" s="68" t="s">
        <v>75</v>
      </c>
      <c r="M31" s="68"/>
      <c r="N31" s="14"/>
      <c r="O31" s="14"/>
      <c r="P31" s="18"/>
      <c r="Q31" s="40" t="s">
        <v>96</v>
      </c>
      <c r="R31" s="40"/>
      <c r="S31" s="14"/>
      <c r="T31" s="14"/>
      <c r="U31" s="18"/>
      <c r="V31" s="40" t="s">
        <v>76</v>
      </c>
      <c r="W31" s="40"/>
      <c r="X31" s="14"/>
    </row>
    <row r="32" spans="1:24">
      <c r="A32" s="18"/>
      <c r="B32" s="2"/>
      <c r="C32" s="3">
        <f>+Q22+L3</f>
        <v>55500</v>
      </c>
      <c r="D32" s="1" t="s">
        <v>14</v>
      </c>
      <c r="E32" s="14"/>
      <c r="F32" s="18" t="s">
        <v>73</v>
      </c>
      <c r="G32" s="2">
        <f>+H3</f>
        <v>1000000</v>
      </c>
      <c r="H32" s="3"/>
      <c r="J32" s="14"/>
      <c r="L32" s="69"/>
      <c r="M32" s="70">
        <f>((V2*0.1)/12)</f>
        <v>1406.7083333333333</v>
      </c>
      <c r="N32" s="14" t="s">
        <v>78</v>
      </c>
      <c r="O32" s="14"/>
      <c r="Q32" s="2"/>
      <c r="R32" s="3">
        <f>((B12*0.3)/12)</f>
        <v>2012.5</v>
      </c>
      <c r="S32" s="14" t="s">
        <v>80</v>
      </c>
      <c r="T32" s="14"/>
      <c r="U32" s="18"/>
      <c r="V32" s="2"/>
      <c r="W32" s="3">
        <f>((V22*0.25)/12)</f>
        <v>2604.1666666666665</v>
      </c>
      <c r="X32" s="1" t="s">
        <v>82</v>
      </c>
    </row>
    <row r="33" spans="1:24">
      <c r="A33" s="18"/>
      <c r="B33" s="4"/>
      <c r="C33" s="19"/>
      <c r="D33" s="14"/>
      <c r="E33" s="14"/>
      <c r="F33" s="18"/>
      <c r="G33" s="4"/>
      <c r="J33" s="14"/>
      <c r="L33" s="71"/>
      <c r="M33" s="72"/>
      <c r="N33" s="14"/>
      <c r="O33" s="14"/>
      <c r="Q33" s="4"/>
      <c r="R33" s="19"/>
      <c r="S33" s="14"/>
      <c r="T33" s="14"/>
      <c r="U33" s="18"/>
      <c r="V33" s="4"/>
      <c r="X33" s="14"/>
    </row>
    <row r="34" spans="1:24">
      <c r="A34" s="18"/>
      <c r="B34" s="4"/>
      <c r="C34" s="19"/>
      <c r="D34" s="14"/>
      <c r="E34" s="14"/>
      <c r="F34" s="18"/>
      <c r="G34" s="4"/>
      <c r="I34" s="14"/>
      <c r="J34" s="14"/>
      <c r="K34" s="18"/>
      <c r="L34" s="71"/>
      <c r="M34" s="72"/>
      <c r="N34" s="14"/>
      <c r="O34" s="14"/>
      <c r="Q34" s="4"/>
      <c r="R34" s="19"/>
      <c r="S34" s="14"/>
      <c r="T34" s="14"/>
      <c r="U34" s="18"/>
      <c r="V34" s="4"/>
      <c r="X34" s="14"/>
    </row>
    <row r="35" spans="1:24">
      <c r="A35" s="18"/>
      <c r="B35" s="6"/>
      <c r="C35" s="7"/>
      <c r="D35" s="14"/>
      <c r="E35" s="14"/>
      <c r="F35" s="18"/>
      <c r="G35" s="4"/>
      <c r="H35" s="11"/>
      <c r="I35" s="14"/>
      <c r="J35" s="14"/>
      <c r="K35" s="18"/>
      <c r="L35" s="73"/>
      <c r="M35" s="74"/>
      <c r="N35" s="14"/>
      <c r="O35" s="14"/>
      <c r="Q35" s="4"/>
      <c r="R35" s="19"/>
      <c r="S35" s="14"/>
      <c r="T35" s="14"/>
      <c r="U35" s="18"/>
      <c r="V35" s="4"/>
      <c r="X35" s="14"/>
    </row>
    <row r="36" spans="1:24">
      <c r="A36" s="18"/>
      <c r="B36" s="8"/>
      <c r="C36" s="9">
        <f>+C32</f>
        <v>55500</v>
      </c>
      <c r="D36" s="14"/>
      <c r="E36" s="14"/>
      <c r="G36" s="4"/>
      <c r="H36" s="11"/>
      <c r="I36" s="14"/>
      <c r="J36" s="14"/>
      <c r="K36" s="18"/>
      <c r="L36" s="75"/>
      <c r="M36" s="76">
        <f>+M32</f>
        <v>1406.7083333333333</v>
      </c>
      <c r="O36" s="14"/>
      <c r="P36" s="18"/>
      <c r="Q36" s="8"/>
      <c r="R36" s="9">
        <f>+R32</f>
        <v>2012.5</v>
      </c>
      <c r="T36" s="14"/>
      <c r="U36" s="18"/>
      <c r="V36" s="8"/>
      <c r="W36" s="9">
        <f>+W32</f>
        <v>2604.1666666666665</v>
      </c>
      <c r="X36" s="14"/>
    </row>
    <row r="37" spans="1:24">
      <c r="A37" s="18"/>
      <c r="B37" s="4"/>
      <c r="C37" s="5">
        <f>+C36</f>
        <v>55500</v>
      </c>
      <c r="D37" s="14"/>
      <c r="E37" s="14"/>
      <c r="F37" s="18"/>
      <c r="G37" s="8">
        <f>+G32</f>
        <v>1000000</v>
      </c>
      <c r="H37" s="9"/>
      <c r="I37" s="14"/>
      <c r="J37" s="14"/>
      <c r="K37" s="18"/>
      <c r="L37" s="4"/>
      <c r="M37" s="5">
        <f>+M36</f>
        <v>1406.7083333333333</v>
      </c>
      <c r="N37" s="14"/>
      <c r="O37" s="14"/>
      <c r="P37" s="18"/>
      <c r="Q37" s="4"/>
      <c r="R37" s="5">
        <f>+R36</f>
        <v>2012.5</v>
      </c>
      <c r="S37" s="14"/>
      <c r="T37" s="14"/>
      <c r="U37" s="18"/>
      <c r="V37" s="4"/>
      <c r="W37" s="5">
        <f>+W36</f>
        <v>2604.1666666666665</v>
      </c>
      <c r="X37" s="14"/>
    </row>
    <row r="38" spans="1:24">
      <c r="A38" s="18"/>
      <c r="B38" s="4"/>
      <c r="C38" s="19"/>
      <c r="D38" s="14"/>
      <c r="E38" s="14"/>
      <c r="F38" s="18"/>
      <c r="G38" s="4">
        <f>+G37</f>
        <v>1000000</v>
      </c>
      <c r="I38" s="14"/>
      <c r="J38" s="14"/>
      <c r="K38" s="18"/>
      <c r="L38" s="4"/>
      <c r="N38" s="14"/>
      <c r="O38" s="14"/>
      <c r="P38" s="18"/>
      <c r="Q38" s="4"/>
      <c r="S38" s="14"/>
      <c r="T38" s="14"/>
      <c r="U38" s="18"/>
      <c r="V38" s="4"/>
      <c r="X38" s="14"/>
    </row>
    <row r="41" spans="1:24">
      <c r="A41" s="18"/>
      <c r="B41" s="40" t="s">
        <v>99</v>
      </c>
      <c r="C41" s="40"/>
      <c r="D41" s="14"/>
      <c r="E41" s="14"/>
      <c r="F41" s="18"/>
      <c r="G41" s="40" t="s">
        <v>100</v>
      </c>
      <c r="H41" s="40"/>
      <c r="I41" s="14"/>
      <c r="J41" s="14"/>
      <c r="K41" s="18"/>
      <c r="L41" s="40"/>
      <c r="M41" s="40"/>
      <c r="N41" s="14"/>
      <c r="O41" s="14"/>
      <c r="P41" s="18"/>
      <c r="Q41" s="40"/>
      <c r="R41" s="40"/>
      <c r="S41" s="14"/>
      <c r="T41" s="14"/>
      <c r="U41" s="18"/>
      <c r="V41" s="40"/>
      <c r="W41" s="40"/>
      <c r="X41" s="14"/>
    </row>
    <row r="42" spans="1:24">
      <c r="A42" s="18" t="s">
        <v>87</v>
      </c>
      <c r="B42" s="2">
        <f>+M16</f>
        <v>950000</v>
      </c>
      <c r="C42" s="3">
        <f>+Q16</f>
        <v>2612500</v>
      </c>
      <c r="D42" s="1" t="s">
        <v>85</v>
      </c>
      <c r="E42" s="14"/>
      <c r="G42" s="2"/>
      <c r="H42" s="3">
        <f>+B47</f>
        <v>1641476.625</v>
      </c>
      <c r="I42" s="14" t="s">
        <v>92</v>
      </c>
      <c r="J42" s="14"/>
      <c r="L42" s="2"/>
      <c r="M42" s="3"/>
      <c r="N42" s="14"/>
      <c r="O42" s="14"/>
      <c r="P42" s="18"/>
      <c r="Q42" s="2"/>
      <c r="R42" s="3"/>
      <c r="T42" s="14"/>
      <c r="U42" s="18"/>
      <c r="V42" s="2"/>
      <c r="W42" s="3"/>
    </row>
    <row r="43" spans="1:24">
      <c r="A43" s="18" t="s">
        <v>89</v>
      </c>
      <c r="B43" s="4">
        <f>+C26</f>
        <v>21023.375</v>
      </c>
      <c r="C43" s="19"/>
      <c r="D43" s="14"/>
      <c r="E43" s="14"/>
      <c r="F43" s="18"/>
      <c r="G43" s="4"/>
      <c r="I43" s="14"/>
      <c r="J43" s="14"/>
      <c r="K43" s="18"/>
      <c r="L43" s="4"/>
      <c r="M43" s="14"/>
      <c r="N43" s="14"/>
      <c r="O43" s="14"/>
      <c r="P43" s="18"/>
      <c r="Q43" s="4"/>
      <c r="R43" s="19"/>
      <c r="S43" s="14"/>
      <c r="T43" s="14"/>
      <c r="U43" s="18"/>
      <c r="V43" s="4"/>
      <c r="X43" s="14"/>
    </row>
    <row r="44" spans="1:24">
      <c r="A44" s="18"/>
      <c r="B44" s="4"/>
      <c r="C44" s="19"/>
      <c r="D44" s="14"/>
      <c r="E44" s="14"/>
      <c r="F44" s="18"/>
      <c r="G44" s="4"/>
      <c r="I44" s="14"/>
      <c r="J44" s="14"/>
      <c r="K44" s="18"/>
      <c r="L44" s="4"/>
      <c r="M44" s="14"/>
      <c r="N44" s="14"/>
      <c r="O44" s="14"/>
      <c r="P44" s="18"/>
      <c r="Q44" s="4"/>
      <c r="R44" s="19"/>
      <c r="S44" s="14"/>
      <c r="T44" s="14"/>
      <c r="U44" s="18"/>
      <c r="V44" s="4"/>
      <c r="X44" s="14"/>
    </row>
    <row r="45" spans="1:24">
      <c r="A45" s="18"/>
      <c r="B45" s="6"/>
      <c r="C45" s="7"/>
      <c r="D45" s="14"/>
      <c r="E45" s="14"/>
      <c r="F45" s="18"/>
      <c r="G45" s="6"/>
      <c r="H45" s="7"/>
      <c r="I45" s="14"/>
      <c r="J45" s="14"/>
      <c r="K45" s="18"/>
      <c r="L45" s="6"/>
      <c r="M45" s="7"/>
      <c r="N45" s="14"/>
      <c r="O45" s="14"/>
      <c r="P45" s="18"/>
      <c r="Q45" s="4"/>
      <c r="R45" s="19"/>
      <c r="S45" s="14"/>
      <c r="T45" s="14"/>
      <c r="U45" s="18"/>
      <c r="V45" s="4"/>
      <c r="X45" s="14"/>
    </row>
    <row r="46" spans="1:24">
      <c r="B46" s="8">
        <f>SUM(B42:B45)</f>
        <v>971023.375</v>
      </c>
      <c r="C46" s="9">
        <f>SUM(C42:C45)</f>
        <v>2612500</v>
      </c>
      <c r="D46" s="14"/>
      <c r="E46" s="14"/>
      <c r="F46" s="18"/>
      <c r="G46" s="8"/>
      <c r="H46" s="9">
        <f>+H42</f>
        <v>1641476.625</v>
      </c>
      <c r="I46" s="14"/>
      <c r="J46" s="14"/>
      <c r="K46" s="18"/>
      <c r="L46" s="8"/>
      <c r="M46" s="9"/>
      <c r="N46" s="14"/>
      <c r="O46" s="14"/>
      <c r="P46" s="18"/>
      <c r="Q46" s="8"/>
      <c r="R46" s="9"/>
      <c r="S46" s="14"/>
      <c r="T46" s="14"/>
      <c r="U46" s="18"/>
      <c r="V46" s="8"/>
      <c r="W46" s="9"/>
      <c r="X46" s="14"/>
    </row>
    <row r="47" spans="1:24">
      <c r="A47" s="18" t="s">
        <v>93</v>
      </c>
      <c r="B47" s="4">
        <f>+C47</f>
        <v>1641476.625</v>
      </c>
      <c r="C47" s="5">
        <f>+C46-B46</f>
        <v>1641476.625</v>
      </c>
      <c r="D47" s="14"/>
      <c r="E47" s="14"/>
      <c r="F47" s="18"/>
      <c r="G47" s="4"/>
      <c r="H47" s="5">
        <f>+H46</f>
        <v>1641476.625</v>
      </c>
      <c r="I47" s="14"/>
      <c r="J47" s="14"/>
      <c r="K47" s="18"/>
      <c r="L47" s="4"/>
      <c r="M47" s="14"/>
      <c r="N47" s="14"/>
      <c r="O47" s="14"/>
      <c r="P47" s="18"/>
      <c r="Q47" s="4"/>
      <c r="S47" s="14"/>
      <c r="T47" s="14"/>
      <c r="U47" s="18"/>
      <c r="V47" s="4"/>
      <c r="X47" s="14"/>
    </row>
    <row r="48" spans="1:24">
      <c r="A48" s="18"/>
      <c r="B48" s="36"/>
      <c r="C48" s="38"/>
      <c r="D48" s="14"/>
      <c r="E48" s="14"/>
      <c r="F48" s="18"/>
      <c r="G48" s="4"/>
      <c r="I48" s="14"/>
      <c r="J48" s="14"/>
      <c r="K48" s="18"/>
      <c r="L48" s="4"/>
      <c r="M48" s="14"/>
      <c r="N48" s="14"/>
      <c r="O48" s="14"/>
      <c r="P48" s="18"/>
      <c r="Q48" s="4"/>
      <c r="R48" s="19"/>
      <c r="S48" s="14"/>
      <c r="T48" s="14"/>
      <c r="U48" s="18"/>
      <c r="V48" s="4"/>
      <c r="X48" s="14"/>
    </row>
    <row r="51" spans="2:23">
      <c r="B51" s="40"/>
      <c r="C51" s="40"/>
      <c r="D51" s="14"/>
      <c r="E51" s="14"/>
      <c r="F51" s="18"/>
      <c r="G51" s="40"/>
      <c r="H51" s="40"/>
      <c r="I51" s="14"/>
      <c r="J51" s="14"/>
      <c r="K51" s="18"/>
      <c r="L51" s="40"/>
      <c r="M51" s="40"/>
      <c r="N51" s="14"/>
      <c r="O51" s="14"/>
      <c r="P51" s="18"/>
      <c r="Q51" s="40"/>
      <c r="R51" s="40"/>
      <c r="S51" s="14"/>
      <c r="T51" s="14"/>
      <c r="U51" s="18"/>
      <c r="V51" s="40"/>
      <c r="W51" s="40"/>
    </row>
    <row r="52" spans="2:23">
      <c r="B52" s="2"/>
      <c r="C52" s="3"/>
      <c r="E52" s="14"/>
      <c r="F52" s="18"/>
      <c r="G52" s="2"/>
      <c r="H52" s="3"/>
      <c r="J52" s="14"/>
      <c r="L52" s="2"/>
      <c r="M52" s="3"/>
      <c r="O52" s="14"/>
      <c r="P52" s="18"/>
      <c r="Q52" s="2"/>
      <c r="R52" s="3"/>
      <c r="T52" s="14"/>
      <c r="U52" s="18"/>
      <c r="V52" s="2"/>
      <c r="W52" s="3"/>
    </row>
    <row r="53" spans="2:23">
      <c r="B53" s="4"/>
      <c r="C53" s="19"/>
      <c r="D53" s="14"/>
      <c r="E53" s="14"/>
      <c r="F53" s="18"/>
      <c r="G53" s="4"/>
      <c r="I53" s="14"/>
      <c r="J53" s="14"/>
      <c r="L53" s="4"/>
      <c r="O53" s="14"/>
      <c r="P53" s="18"/>
      <c r="Q53" s="4"/>
      <c r="R53" s="19"/>
      <c r="S53" s="14"/>
      <c r="T53" s="14"/>
      <c r="U53" s="18"/>
      <c r="V53" s="4"/>
    </row>
    <row r="54" spans="2:23">
      <c r="B54" s="4"/>
      <c r="C54" s="19"/>
      <c r="D54" s="14"/>
      <c r="E54" s="14"/>
      <c r="F54" s="18"/>
      <c r="G54" s="4"/>
      <c r="I54" s="14"/>
      <c r="J54" s="14"/>
      <c r="K54" s="18"/>
      <c r="L54" s="4"/>
      <c r="M54" s="14"/>
      <c r="N54" s="14"/>
      <c r="O54" s="14"/>
      <c r="P54" s="18"/>
      <c r="Q54" s="4"/>
      <c r="R54" s="19"/>
      <c r="S54" s="14"/>
      <c r="T54" s="14"/>
      <c r="U54" s="18"/>
      <c r="V54" s="4"/>
    </row>
    <row r="55" spans="2:23">
      <c r="B55" s="6"/>
      <c r="C55" s="7"/>
      <c r="D55" s="14"/>
      <c r="E55" s="14"/>
      <c r="F55" s="18"/>
      <c r="G55" s="6"/>
      <c r="H55" s="7"/>
      <c r="I55" s="14"/>
      <c r="J55" s="14"/>
      <c r="K55" s="18"/>
      <c r="L55" s="6"/>
      <c r="M55" s="7"/>
      <c r="N55" s="14"/>
      <c r="O55" s="14"/>
      <c r="P55" s="18"/>
      <c r="Q55" s="4"/>
      <c r="R55" s="19"/>
      <c r="S55" s="14"/>
      <c r="T55" s="14"/>
      <c r="U55" s="18"/>
      <c r="V55" s="4"/>
    </row>
    <row r="56" spans="2:23">
      <c r="B56" s="8"/>
      <c r="C56" s="9"/>
      <c r="D56" s="14"/>
      <c r="E56" s="14"/>
      <c r="F56" s="18"/>
      <c r="G56" s="8"/>
      <c r="H56" s="9"/>
      <c r="I56" s="14"/>
      <c r="J56" s="14"/>
      <c r="K56" s="18"/>
      <c r="L56" s="8"/>
      <c r="M56" s="9"/>
      <c r="N56" s="14"/>
      <c r="O56" s="14"/>
      <c r="P56" s="18"/>
      <c r="Q56" s="8"/>
      <c r="R56" s="9"/>
      <c r="S56" s="14"/>
      <c r="T56" s="14"/>
      <c r="U56" s="18"/>
      <c r="V56" s="8"/>
      <c r="W56" s="9"/>
    </row>
    <row r="57" spans="2:23">
      <c r="B57" s="4"/>
      <c r="D57" s="14"/>
      <c r="E57" s="14"/>
      <c r="F57" s="18"/>
      <c r="G57" s="4"/>
      <c r="I57" s="14"/>
      <c r="J57" s="14"/>
      <c r="L57" s="4"/>
      <c r="N57" s="14"/>
      <c r="O57" s="14"/>
      <c r="P57" s="18"/>
      <c r="Q57" s="4"/>
      <c r="S57" s="14"/>
      <c r="T57" s="14"/>
      <c r="U57" s="18"/>
      <c r="V57" s="4"/>
    </row>
    <row r="58" spans="2:23">
      <c r="B58" s="4"/>
      <c r="C58" s="19"/>
      <c r="D58" s="14"/>
      <c r="E58" s="14"/>
      <c r="F58" s="18"/>
      <c r="G58" s="4"/>
      <c r="I58" s="14"/>
      <c r="J58" s="14"/>
      <c r="K58" s="18"/>
      <c r="L58" s="4"/>
      <c r="N58" s="14"/>
      <c r="O58" s="14"/>
      <c r="P58" s="18"/>
      <c r="Q58" s="4"/>
      <c r="R58" s="19"/>
      <c r="S58" s="14"/>
      <c r="T58" s="14"/>
      <c r="U58" s="18"/>
      <c r="V58" s="4"/>
    </row>
  </sheetData>
  <mergeCells count="30">
    <mergeCell ref="B11:C11"/>
    <mergeCell ref="G11:H11"/>
    <mergeCell ref="L11:M11"/>
    <mergeCell ref="Q11:R11"/>
    <mergeCell ref="V11:W11"/>
    <mergeCell ref="B1:C1"/>
    <mergeCell ref="G1:H1"/>
    <mergeCell ref="L1:M1"/>
    <mergeCell ref="Q1:R1"/>
    <mergeCell ref="V1:W1"/>
    <mergeCell ref="B31:C31"/>
    <mergeCell ref="G31:H31"/>
    <mergeCell ref="L31:M31"/>
    <mergeCell ref="Q31:R31"/>
    <mergeCell ref="V31:W31"/>
    <mergeCell ref="B21:C21"/>
    <mergeCell ref="G21:H21"/>
    <mergeCell ref="L21:M21"/>
    <mergeCell ref="Q21:R21"/>
    <mergeCell ref="V21:W21"/>
    <mergeCell ref="B51:C51"/>
    <mergeCell ref="G51:H51"/>
    <mergeCell ref="L51:M51"/>
    <mergeCell ref="Q51:R51"/>
    <mergeCell ref="V51:W51"/>
    <mergeCell ref="B41:C41"/>
    <mergeCell ref="G41:H41"/>
    <mergeCell ref="L41:M41"/>
    <mergeCell ref="Q41:R41"/>
    <mergeCell ref="V41:W4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6"/>
  <sheetViews>
    <sheetView workbookViewId="0">
      <selection activeCell="F27" sqref="F27"/>
    </sheetView>
  </sheetViews>
  <sheetFormatPr baseColWidth="10" defaultRowHeight="15"/>
  <cols>
    <col min="1" max="1" width="11.42578125" style="14"/>
    <col min="2" max="2" width="5.140625" style="14" customWidth="1"/>
    <col min="3" max="3" width="24.7109375" style="14" customWidth="1"/>
    <col min="4" max="7" width="14.28515625" style="14" customWidth="1"/>
    <col min="8" max="16384" width="11.42578125" style="14"/>
  </cols>
  <sheetData>
    <row r="3" spans="2:7" ht="18.75">
      <c r="B3" s="43" t="s">
        <v>18</v>
      </c>
      <c r="C3" s="43"/>
      <c r="D3" s="41" t="s">
        <v>19</v>
      </c>
      <c r="E3" s="42"/>
      <c r="F3" s="41" t="s">
        <v>20</v>
      </c>
      <c r="G3" s="42"/>
    </row>
    <row r="4" spans="2:7" ht="18.75">
      <c r="B4" s="43"/>
      <c r="C4" s="43"/>
      <c r="D4" s="25" t="s">
        <v>0</v>
      </c>
      <c r="E4" s="25" t="s">
        <v>1</v>
      </c>
      <c r="F4" s="25" t="s">
        <v>21</v>
      </c>
      <c r="G4" s="25" t="s">
        <v>22</v>
      </c>
    </row>
    <row r="5" spans="2:7">
      <c r="B5" s="21" t="str">
        <f>+PREMIOLINA!B1</f>
        <v>CAJA</v>
      </c>
      <c r="C5" s="16"/>
      <c r="D5" s="17">
        <f>+PREMIOLINA!B6</f>
        <v>5250</v>
      </c>
      <c r="E5" s="17"/>
      <c r="F5" s="17">
        <f>+D5-E5</f>
        <v>5250</v>
      </c>
      <c r="G5" s="17"/>
    </row>
    <row r="6" spans="2:7">
      <c r="B6" s="21" t="str">
        <f>+PREMIOLINA!G1</f>
        <v>BANCOS</v>
      </c>
      <c r="C6" s="16"/>
      <c r="D6" s="17">
        <f>+PREMIOLINA!G7</f>
        <v>9377658.5500000007</v>
      </c>
      <c r="E6" s="17">
        <f>+PREMIOLINA!H7</f>
        <v>1014050</v>
      </c>
      <c r="F6" s="17">
        <f t="shared" ref="F6:F10" si="0">+D6-E6</f>
        <v>8363608.5500000007</v>
      </c>
      <c r="G6" s="17"/>
    </row>
    <row r="7" spans="2:7">
      <c r="B7" s="21" t="str">
        <f>+PREMIOLINA!L1</f>
        <v>ALMACÉN</v>
      </c>
      <c r="C7" s="16"/>
      <c r="D7" s="17">
        <f>+PREMIOLINA!L6</f>
        <v>1572816.75</v>
      </c>
      <c r="E7" s="17">
        <f>+PREMIOLINA!M6</f>
        <v>1167985.8625</v>
      </c>
      <c r="F7" s="17">
        <f t="shared" si="0"/>
        <v>404830.88749999995</v>
      </c>
      <c r="G7" s="17"/>
    </row>
    <row r="8" spans="2:7">
      <c r="B8" s="21" t="str">
        <f>+PREMIOLINA!Q1</f>
        <v>CLIENTES</v>
      </c>
      <c r="C8" s="16"/>
      <c r="D8" s="17">
        <f>+PREMIOLINA!Q6</f>
        <v>437500</v>
      </c>
      <c r="E8" s="17"/>
      <c r="F8" s="17">
        <f t="shared" si="0"/>
        <v>437500</v>
      </c>
      <c r="G8" s="17"/>
    </row>
    <row r="9" spans="2:7">
      <c r="B9" s="21" t="str">
        <f>+PREMIOLINA!V1</f>
        <v>EQ OFICINA</v>
      </c>
      <c r="C9" s="16"/>
      <c r="D9" s="17">
        <f>+PREMIOLINA!V6</f>
        <v>168805</v>
      </c>
      <c r="E9" s="17"/>
      <c r="F9" s="17">
        <f t="shared" si="0"/>
        <v>168805</v>
      </c>
      <c r="G9" s="17"/>
    </row>
    <row r="10" spans="2:7">
      <c r="B10" s="21" t="str">
        <f>+PREMIOLINA!B11</f>
        <v>EQ COMPUTO</v>
      </c>
      <c r="C10" s="8"/>
      <c r="D10" s="17">
        <f>+PREMIOLINA!B17</f>
        <v>80500</v>
      </c>
      <c r="E10" s="17"/>
      <c r="F10" s="17">
        <f t="shared" si="0"/>
        <v>80500</v>
      </c>
      <c r="G10" s="17"/>
    </row>
    <row r="11" spans="2:7">
      <c r="B11" s="15"/>
      <c r="C11" s="8" t="str">
        <f>+PREMIOLINA!G11</f>
        <v>CTA CORR "MATRIZ"</v>
      </c>
      <c r="D11" s="17">
        <f>+PREMIOLINA!G17</f>
        <v>217985.86249999999</v>
      </c>
      <c r="E11" s="17">
        <f>+PREMIOLINA!H17</f>
        <v>8817655</v>
      </c>
      <c r="F11" s="17"/>
      <c r="G11" s="17">
        <f>+E11-D11</f>
        <v>8599669.1374999993</v>
      </c>
    </row>
    <row r="12" spans="2:7">
      <c r="B12" s="15"/>
      <c r="C12" s="8" t="str">
        <f>+PREMIOLINA!V11</f>
        <v>IVA TRASLADADO</v>
      </c>
      <c r="D12" s="17"/>
      <c r="E12" s="17">
        <f>+PREMIOLINA!W16</f>
        <v>287375</v>
      </c>
      <c r="F12" s="17"/>
      <c r="G12" s="17">
        <f>+E12-D12</f>
        <v>287375</v>
      </c>
    </row>
    <row r="13" spans="2:7">
      <c r="B13" s="21" t="str">
        <f>+PREMIOLINA!G21</f>
        <v>IVA ACREDITAR</v>
      </c>
      <c r="C13" s="8"/>
      <c r="D13" s="17">
        <f>+PREMIOLINA!G26</f>
        <v>1650</v>
      </c>
      <c r="E13" s="17"/>
      <c r="F13" s="17">
        <f t="shared" ref="F13:F18" si="1">+D13-E13</f>
        <v>1650</v>
      </c>
      <c r="G13" s="17"/>
    </row>
    <row r="14" spans="2:7">
      <c r="B14" s="15"/>
      <c r="C14" s="8" t="str">
        <f>+PREMIOLINA!L21</f>
        <v>IMPUESTOS POR PAG</v>
      </c>
      <c r="D14" s="17"/>
      <c r="E14" s="17">
        <f>+PREMIOLINA!M26</f>
        <v>2600</v>
      </c>
      <c r="F14" s="17"/>
      <c r="G14" s="17">
        <f>+E14-D14</f>
        <v>2600</v>
      </c>
    </row>
    <row r="15" spans="2:7">
      <c r="B15" s="21" t="str">
        <f>+PREMIOLINA!Q21</f>
        <v>IVA POR ACREDITAR</v>
      </c>
      <c r="C15" s="8"/>
      <c r="D15" s="17">
        <f>+PREMIOLINA!Q26</f>
        <v>5500</v>
      </c>
      <c r="E15" s="17"/>
      <c r="F15" s="17">
        <f t="shared" si="1"/>
        <v>5500</v>
      </c>
      <c r="G15" s="17"/>
    </row>
    <row r="16" spans="2:7">
      <c r="B16" s="21" t="str">
        <f>+PREMIOLINA!V21</f>
        <v>EQ TRANSPORTE</v>
      </c>
      <c r="C16" s="8"/>
      <c r="D16" s="17">
        <f>+PREMIOLINA!V26</f>
        <v>125000</v>
      </c>
      <c r="E16" s="17"/>
      <c r="F16" s="17">
        <f t="shared" si="1"/>
        <v>125000</v>
      </c>
      <c r="G16" s="17"/>
    </row>
    <row r="17" spans="2:7">
      <c r="B17" s="21"/>
      <c r="C17" s="8" t="str">
        <f>+PREMIOLINA!B31</f>
        <v>PROVEEDORES</v>
      </c>
      <c r="D17" s="17"/>
      <c r="E17" s="17">
        <f>+PREMIOLINA!C36</f>
        <v>55500</v>
      </c>
      <c r="F17" s="17"/>
      <c r="G17" s="17">
        <f>+E17-D17</f>
        <v>55500</v>
      </c>
    </row>
    <row r="18" spans="2:7">
      <c r="B18" s="21" t="str">
        <f>+PREMIOLINA!G31</f>
        <v>INVERSIONES</v>
      </c>
      <c r="C18" s="8"/>
      <c r="D18" s="17">
        <f>+PREMIOLINA!G37</f>
        <v>1000000</v>
      </c>
      <c r="E18" s="17"/>
      <c r="F18" s="17">
        <f t="shared" si="1"/>
        <v>1000000</v>
      </c>
      <c r="G18" s="17"/>
    </row>
    <row r="19" spans="2:7">
      <c r="B19" s="21"/>
      <c r="C19" s="8" t="str">
        <f>+PREMIOLINA!L31</f>
        <v>DEP ACUM EQ OFIC</v>
      </c>
      <c r="D19" s="17"/>
      <c r="E19" s="17">
        <f>+PREMIOLINA!M36</f>
        <v>1406.7083333333333</v>
      </c>
      <c r="F19" s="17"/>
      <c r="G19" s="17">
        <f t="shared" ref="G19:G22" si="2">+E19-D19</f>
        <v>1406.7083333333333</v>
      </c>
    </row>
    <row r="20" spans="2:7">
      <c r="B20" s="21"/>
      <c r="C20" s="8" t="str">
        <f>+PREMIOLINA!Q31</f>
        <v>DEP ACUM EQ COMP</v>
      </c>
      <c r="D20" s="17"/>
      <c r="E20" s="17">
        <f>+PREMIOLINA!R36</f>
        <v>2012.5</v>
      </c>
      <c r="F20" s="17"/>
      <c r="G20" s="17">
        <f t="shared" si="2"/>
        <v>2012.5</v>
      </c>
    </row>
    <row r="21" spans="2:7">
      <c r="B21" s="15"/>
      <c r="C21" s="8" t="str">
        <f>+PREMIOLINA!V31</f>
        <v>DEP ACUM EQ TRANSP</v>
      </c>
      <c r="D21" s="17"/>
      <c r="E21" s="17">
        <f>+PREMIOLINA!W36</f>
        <v>2604.1666666666665</v>
      </c>
      <c r="F21" s="17"/>
      <c r="G21" s="17">
        <f t="shared" si="2"/>
        <v>2604.1666666666665</v>
      </c>
    </row>
    <row r="22" spans="2:7">
      <c r="B22" s="15"/>
      <c r="C22" s="8" t="str">
        <f>+PREMIOLINA!G41</f>
        <v>UTILIDAD EJERCICIO</v>
      </c>
      <c r="D22" s="17"/>
      <c r="E22" s="17">
        <f>+PREMIOLINA!H46</f>
        <v>1641476.625</v>
      </c>
      <c r="F22" s="17"/>
      <c r="G22" s="17">
        <f t="shared" si="2"/>
        <v>1641476.625</v>
      </c>
    </row>
    <row r="23" spans="2:7">
      <c r="B23" s="48"/>
      <c r="C23" s="49"/>
      <c r="D23" s="44">
        <f>SUM(D5:D22)</f>
        <v>12992666.162500001</v>
      </c>
      <c r="E23" s="44">
        <f>SUM(E5:E22)</f>
        <v>12992665.862500001</v>
      </c>
      <c r="F23" s="46">
        <f>SUM(F5:F22)</f>
        <v>10592644.4375</v>
      </c>
      <c r="G23" s="46">
        <f>SUM(G5:G22)</f>
        <v>10592644.137499999</v>
      </c>
    </row>
    <row r="24" spans="2:7">
      <c r="B24" s="50"/>
      <c r="C24" s="51"/>
      <c r="D24" s="45"/>
      <c r="E24" s="45"/>
      <c r="F24" s="47"/>
      <c r="G24" s="47"/>
    </row>
    <row r="25" spans="2:7">
      <c r="G25" s="1">
        <f>+G23-F23</f>
        <v>-0.30000000074505806</v>
      </c>
    </row>
    <row r="26" spans="2:7">
      <c r="D26" s="1"/>
    </row>
  </sheetData>
  <mergeCells count="8">
    <mergeCell ref="B3:C4"/>
    <mergeCell ref="D3:E3"/>
    <mergeCell ref="F3:G3"/>
    <mergeCell ref="B23:C24"/>
    <mergeCell ref="D23:D24"/>
    <mergeCell ref="E23:E24"/>
    <mergeCell ref="F23:F24"/>
    <mergeCell ref="G23:G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opLeftCell="B1" zoomScale="90" zoomScaleNormal="9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C7" sqref="C7"/>
    </sheetView>
  </sheetViews>
  <sheetFormatPr baseColWidth="10" defaultRowHeight="15"/>
  <cols>
    <col min="2" max="2" width="4.28515625" customWidth="1"/>
    <col min="3" max="3" width="28" customWidth="1"/>
    <col min="4" max="6" width="13.42578125" customWidth="1"/>
    <col min="7" max="7" width="12.42578125" customWidth="1"/>
    <col min="8" max="8" width="14.140625" customWidth="1"/>
    <col min="9" max="9" width="12.7109375" bestFit="1" customWidth="1"/>
  </cols>
  <sheetData>
    <row r="1" spans="1:8" ht="31.5">
      <c r="B1" s="52" t="s">
        <v>39</v>
      </c>
      <c r="C1" s="52"/>
      <c r="D1" s="52"/>
      <c r="E1" s="52"/>
      <c r="F1" s="52"/>
      <c r="G1" s="52"/>
      <c r="H1" s="52"/>
    </row>
    <row r="2" spans="1:8">
      <c r="B2" s="53" t="s">
        <v>33</v>
      </c>
      <c r="C2" s="54"/>
      <c r="D2" s="63" t="s">
        <v>34</v>
      </c>
      <c r="E2" s="64" t="s">
        <v>35</v>
      </c>
      <c r="F2" s="64" t="s">
        <v>36</v>
      </c>
      <c r="G2" s="64" t="s">
        <v>37</v>
      </c>
      <c r="H2" s="64" t="s">
        <v>38</v>
      </c>
    </row>
    <row r="3" spans="1:8">
      <c r="B3" s="55"/>
      <c r="C3" s="56"/>
      <c r="D3" s="63"/>
      <c r="E3" s="64"/>
      <c r="F3" s="64"/>
      <c r="G3" s="64"/>
      <c r="H3" s="64"/>
    </row>
    <row r="4" spans="1:8">
      <c r="A4" t="s">
        <v>40</v>
      </c>
      <c r="B4" s="21"/>
      <c r="C4" s="16"/>
      <c r="D4" s="29"/>
      <c r="E4" s="29"/>
      <c r="F4" s="29"/>
      <c r="G4" s="29"/>
      <c r="H4" s="29"/>
    </row>
    <row r="5" spans="1:8">
      <c r="B5" s="21"/>
      <c r="C5" s="16"/>
      <c r="D5" s="29"/>
      <c r="E5" s="29"/>
      <c r="F5" s="29"/>
      <c r="G5" s="29"/>
      <c r="H5" s="29"/>
    </row>
    <row r="6" spans="1:8">
      <c r="B6" s="21"/>
      <c r="C6" s="16"/>
      <c r="D6" s="29"/>
      <c r="E6" s="29"/>
      <c r="F6" s="29"/>
      <c r="G6" s="29"/>
      <c r="H6" s="29"/>
    </row>
    <row r="7" spans="1:8">
      <c r="B7" s="21"/>
      <c r="C7" s="16"/>
      <c r="D7" s="29"/>
      <c r="E7" s="29"/>
      <c r="F7" s="29"/>
      <c r="G7" s="29"/>
      <c r="H7" s="29"/>
    </row>
    <row r="8" spans="1:8">
      <c r="B8" s="21"/>
      <c r="C8" s="16"/>
      <c r="D8" s="29"/>
      <c r="E8" s="29"/>
      <c r="F8" s="29"/>
      <c r="G8" s="29"/>
      <c r="H8" s="29"/>
    </row>
    <row r="9" spans="1:8">
      <c r="B9" s="21"/>
      <c r="C9" s="16"/>
      <c r="D9" s="29"/>
      <c r="E9" s="29"/>
      <c r="F9" s="29"/>
      <c r="G9" s="29"/>
      <c r="H9" s="29"/>
    </row>
    <row r="10" spans="1:8">
      <c r="A10" t="s">
        <v>41</v>
      </c>
      <c r="B10" s="21"/>
      <c r="C10" s="16"/>
      <c r="D10" s="30"/>
      <c r="E10" s="30"/>
      <c r="F10" s="30"/>
      <c r="G10" s="30"/>
      <c r="H10" s="30"/>
    </row>
    <row r="11" spans="1:8">
      <c r="B11" s="21"/>
      <c r="C11" s="16"/>
      <c r="D11" s="29"/>
      <c r="E11" s="29"/>
      <c r="F11" s="29"/>
      <c r="G11" s="29"/>
      <c r="H11" s="29"/>
    </row>
    <row r="12" spans="1:8">
      <c r="B12" s="21"/>
      <c r="C12" s="16"/>
      <c r="D12" s="29"/>
      <c r="E12" s="29"/>
      <c r="F12" s="29"/>
      <c r="G12" s="29"/>
      <c r="H12" s="29"/>
    </row>
    <row r="13" spans="1:8">
      <c r="B13" s="15"/>
      <c r="C13" s="8"/>
      <c r="D13" s="29"/>
      <c r="E13" s="29"/>
      <c r="F13" s="29"/>
      <c r="G13" s="29"/>
      <c r="H13" s="29"/>
    </row>
    <row r="14" spans="1:8">
      <c r="B14" s="15"/>
      <c r="C14" s="8"/>
      <c r="D14" s="29"/>
      <c r="E14" s="29"/>
      <c r="F14" s="29"/>
      <c r="G14" s="29"/>
      <c r="H14" s="29"/>
    </row>
    <row r="15" spans="1:8">
      <c r="B15" s="15"/>
      <c r="C15" s="8"/>
      <c r="D15" s="29"/>
      <c r="E15" s="29"/>
      <c r="F15" s="29"/>
      <c r="G15" s="29"/>
      <c r="H15" s="29"/>
    </row>
    <row r="16" spans="1:8">
      <c r="A16" t="s">
        <v>42</v>
      </c>
      <c r="B16" s="15"/>
      <c r="C16" s="8"/>
      <c r="D16" s="29"/>
      <c r="E16" s="29"/>
      <c r="F16" s="29"/>
      <c r="G16" s="29"/>
      <c r="H16" s="29"/>
    </row>
    <row r="17" spans="1:9">
      <c r="B17" s="15"/>
      <c r="C17" s="8"/>
      <c r="D17" s="29"/>
      <c r="E17" s="29"/>
      <c r="F17" s="29"/>
      <c r="G17" s="29"/>
      <c r="H17" s="29"/>
    </row>
    <row r="18" spans="1:9">
      <c r="A18" s="32"/>
      <c r="B18" s="15"/>
      <c r="C18" s="8"/>
      <c r="D18" s="29"/>
      <c r="E18" s="29"/>
      <c r="F18" s="29"/>
      <c r="G18" s="29"/>
      <c r="H18" s="29"/>
      <c r="I18" s="31"/>
    </row>
    <row r="19" spans="1:9">
      <c r="A19" s="32"/>
      <c r="B19" s="15"/>
      <c r="C19" s="8"/>
      <c r="D19" s="29"/>
      <c r="E19" s="29"/>
      <c r="F19" s="29"/>
      <c r="G19" s="29"/>
      <c r="H19" s="29"/>
    </row>
    <row r="20" spans="1:9">
      <c r="A20" t="s">
        <v>43</v>
      </c>
      <c r="B20" s="15"/>
      <c r="C20" s="8"/>
      <c r="D20" s="29"/>
      <c r="E20" s="29"/>
      <c r="F20" s="29"/>
      <c r="G20" s="29"/>
      <c r="H20" s="29"/>
    </row>
    <row r="21" spans="1:9">
      <c r="B21" s="15"/>
      <c r="C21" s="8"/>
      <c r="D21" s="29"/>
      <c r="E21" s="29"/>
      <c r="F21" s="29"/>
      <c r="G21" s="29"/>
      <c r="H21" s="29"/>
    </row>
    <row r="22" spans="1:9">
      <c r="B22" s="15"/>
      <c r="C22" s="8"/>
      <c r="D22" s="29"/>
      <c r="E22" s="29"/>
      <c r="F22" s="29"/>
      <c r="G22" s="29"/>
      <c r="H22" s="29"/>
    </row>
    <row r="23" spans="1:9">
      <c r="A23" t="s">
        <v>44</v>
      </c>
      <c r="B23" s="15"/>
      <c r="C23" s="8"/>
      <c r="D23" s="29"/>
      <c r="E23" s="29"/>
      <c r="F23" s="29"/>
      <c r="G23" s="29"/>
      <c r="H23" s="29"/>
    </row>
    <row r="24" spans="1:9">
      <c r="A24" t="s">
        <v>45</v>
      </c>
      <c r="B24" s="15"/>
      <c r="C24" s="8"/>
      <c r="D24" s="29"/>
      <c r="E24" s="29"/>
      <c r="F24" s="29"/>
      <c r="G24" s="29"/>
      <c r="H24" s="29"/>
    </row>
    <row r="25" spans="1:9">
      <c r="B25" s="15"/>
      <c r="C25" s="16"/>
      <c r="D25" s="30"/>
      <c r="E25" s="29"/>
      <c r="F25" s="29"/>
      <c r="G25" s="29"/>
      <c r="H25" s="29"/>
    </row>
    <row r="26" spans="1:9">
      <c r="A26" s="32"/>
      <c r="B26" s="27"/>
      <c r="C26" s="28"/>
      <c r="D26" s="29"/>
      <c r="E26" s="29"/>
      <c r="F26" s="29"/>
      <c r="G26" s="29"/>
      <c r="H26" s="29"/>
    </row>
    <row r="27" spans="1:9">
      <c r="B27" s="27"/>
      <c r="C27" s="28"/>
      <c r="D27" s="29"/>
      <c r="E27" s="29"/>
      <c r="F27" s="29"/>
      <c r="G27" s="29"/>
      <c r="H27" s="29"/>
    </row>
    <row r="28" spans="1:9">
      <c r="B28" s="27"/>
      <c r="C28" s="28"/>
      <c r="D28" s="26"/>
      <c r="E28" s="26"/>
      <c r="F28" s="26"/>
      <c r="G28" s="26"/>
      <c r="H28" s="26"/>
    </row>
    <row r="29" spans="1:9">
      <c r="B29" s="57" t="s">
        <v>38</v>
      </c>
      <c r="C29" s="58"/>
      <c r="D29" s="61">
        <f>SUM(D4:D26)</f>
        <v>0</v>
      </c>
      <c r="E29" s="65">
        <f>SUM(E4:E26)</f>
        <v>0</v>
      </c>
      <c r="F29" s="61">
        <f>SUM(F4:F26)</f>
        <v>0</v>
      </c>
      <c r="G29" s="61">
        <f>SUM(G4:G26)</f>
        <v>0</v>
      </c>
      <c r="H29" s="65">
        <f>SUM(H4:H26)</f>
        <v>0</v>
      </c>
    </row>
    <row r="30" spans="1:9">
      <c r="B30" s="59"/>
      <c r="C30" s="60"/>
      <c r="D30" s="62"/>
      <c r="E30" s="62"/>
      <c r="F30" s="62"/>
      <c r="G30" s="62"/>
      <c r="H30" s="66"/>
    </row>
  </sheetData>
  <mergeCells count="13">
    <mergeCell ref="B1:H1"/>
    <mergeCell ref="B2:C3"/>
    <mergeCell ref="B29:C30"/>
    <mergeCell ref="D29:D30"/>
    <mergeCell ref="D2:D3"/>
    <mergeCell ref="E2:E3"/>
    <mergeCell ref="F2:F3"/>
    <mergeCell ref="G2:G3"/>
    <mergeCell ref="H2:H3"/>
    <mergeCell ref="E29:E30"/>
    <mergeCell ref="F29:F30"/>
    <mergeCell ref="G29:G30"/>
    <mergeCell ref="H29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HITOS</vt:lpstr>
      <vt:lpstr>BAL-HITOS</vt:lpstr>
      <vt:lpstr>SUEÑITOS</vt:lpstr>
      <vt:lpstr>BAL-SUEÑITOS</vt:lpstr>
      <vt:lpstr>PREMIOLINA</vt:lpstr>
      <vt:lpstr>BAL-PREMIOLINA</vt:lpstr>
      <vt:lpstr>HOJA DE TRABAJO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</dc:creator>
  <cp:lastModifiedBy>Freud</cp:lastModifiedBy>
  <dcterms:created xsi:type="dcterms:W3CDTF">2010-09-24T15:01:00Z</dcterms:created>
  <dcterms:modified xsi:type="dcterms:W3CDTF">2012-09-22T08:37:44Z</dcterms:modified>
</cp:coreProperties>
</file>