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90" windowWidth="9645" windowHeight="8010" tabRatio="783"/>
  </bookViews>
  <sheets>
    <sheet name="ESQUEMAS DE MAYOR" sheetId="10" r:id="rId1"/>
    <sheet name="BALANZA" sheetId="4" r:id="rId2"/>
    <sheet name="EDO. RESULTADOS" sheetId="11" r:id="rId3"/>
  </sheets>
  <calcPr calcId="125725"/>
</workbook>
</file>

<file path=xl/calcChain.xml><?xml version="1.0" encoding="utf-8"?>
<calcChain xmlns="http://schemas.openxmlformats.org/spreadsheetml/2006/main">
  <c r="F11" i="11"/>
  <c r="F12"/>
  <c r="E9"/>
  <c r="E8"/>
  <c r="F5"/>
  <c r="F4"/>
  <c r="G26" i="4"/>
  <c r="F26"/>
  <c r="E26"/>
  <c r="D26"/>
  <c r="G20"/>
  <c r="G19"/>
  <c r="F11"/>
  <c r="F12"/>
  <c r="G14"/>
  <c r="G15"/>
  <c r="G16"/>
  <c r="G17"/>
  <c r="G18"/>
  <c r="G13"/>
  <c r="F10"/>
  <c r="F8"/>
  <c r="F9"/>
  <c r="F6"/>
  <c r="F7"/>
  <c r="F5"/>
  <c r="R47" i="10"/>
  <c r="Q56" s="1"/>
  <c r="Q55"/>
  <c r="W37"/>
  <c r="W58"/>
  <c r="W47"/>
  <c r="Q53" s="1"/>
  <c r="G58"/>
  <c r="R53" s="1"/>
  <c r="V58"/>
  <c r="V47"/>
  <c r="V37"/>
  <c r="V28"/>
  <c r="V27"/>
  <c r="W27"/>
  <c r="Q12"/>
  <c r="V12"/>
  <c r="V11"/>
  <c r="V54"/>
  <c r="H64" s="1"/>
  <c r="C64"/>
  <c r="V53"/>
  <c r="Q54"/>
  <c r="H58"/>
  <c r="C58"/>
  <c r="B58" s="1"/>
  <c r="R54" s="1"/>
  <c r="M59"/>
  <c r="M58"/>
  <c r="Q47"/>
  <c r="C38"/>
  <c r="C37"/>
  <c r="Q38"/>
  <c r="Q37"/>
  <c r="R28"/>
  <c r="R27"/>
  <c r="L28"/>
  <c r="L27"/>
  <c r="H29"/>
  <c r="H28"/>
  <c r="C28"/>
  <c r="C27"/>
  <c r="Q11"/>
  <c r="L12"/>
  <c r="L11"/>
  <c r="M11"/>
  <c r="G16"/>
  <c r="G15"/>
  <c r="H15"/>
  <c r="B16"/>
  <c r="B15"/>
  <c r="C15"/>
  <c r="M6"/>
  <c r="V43"/>
  <c r="H53"/>
  <c r="M53" s="1"/>
  <c r="L8"/>
  <c r="H37"/>
  <c r="G37"/>
  <c r="C6"/>
  <c r="W24"/>
  <c r="Q36" s="1"/>
  <c r="L43"/>
  <c r="H14"/>
  <c r="H13"/>
  <c r="H12"/>
  <c r="L34"/>
  <c r="L7"/>
  <c r="C43"/>
  <c r="G43"/>
  <c r="Q43"/>
  <c r="Q35" s="1"/>
  <c r="M43"/>
  <c r="H43"/>
  <c r="H8"/>
  <c r="B43"/>
  <c r="Q34"/>
  <c r="V33"/>
  <c r="Q33"/>
  <c r="W23"/>
  <c r="H6"/>
  <c r="M33"/>
  <c r="V24"/>
  <c r="R23"/>
  <c r="C33"/>
  <c r="V23"/>
  <c r="F18" i="11"/>
  <c r="F17"/>
  <c r="F15"/>
  <c r="R58" i="10" l="1"/>
  <c r="Q58"/>
  <c r="G7"/>
  <c r="R59" l="1"/>
  <c r="Q59" s="1"/>
  <c r="M64" s="1"/>
  <c r="F6" i="11"/>
  <c r="F7"/>
  <c r="F10" l="1"/>
  <c r="F13" s="1"/>
  <c r="F16" s="1"/>
  <c r="F19" s="1"/>
  <c r="D29" i="4" l="1"/>
  <c r="F29" l="1"/>
</calcChain>
</file>

<file path=xl/sharedStrings.xml><?xml version="1.0" encoding="utf-8"?>
<sst xmlns="http://schemas.openxmlformats.org/spreadsheetml/2006/main" count="137" uniqueCount="106">
  <si>
    <t>DEBE</t>
  </si>
  <si>
    <t>HABER</t>
  </si>
  <si>
    <t>BANCOS</t>
  </si>
  <si>
    <t>PROVEEDORES</t>
  </si>
  <si>
    <t>VENTAS</t>
  </si>
  <si>
    <t>COSTO DE VENTAS</t>
  </si>
  <si>
    <t>1)</t>
  </si>
  <si>
    <t>(1</t>
  </si>
  <si>
    <t>(2</t>
  </si>
  <si>
    <t>2)</t>
  </si>
  <si>
    <t>CUENTA</t>
  </si>
  <si>
    <t>MOVIMIENTOS</t>
  </si>
  <si>
    <t>SALDOS</t>
  </si>
  <si>
    <t>DEUDOR</t>
  </si>
  <si>
    <t>ACREEDOR</t>
  </si>
  <si>
    <t>ALMACÉN</t>
  </si>
  <si>
    <t>UTILIDAD DEL EJERCICIO</t>
  </si>
  <si>
    <t>CAPITAL SOCIAL</t>
  </si>
  <si>
    <t>OTROS PRODUCTOS</t>
  </si>
  <si>
    <t>GASTOS DE VENTA</t>
  </si>
  <si>
    <t>GASTOS FINANCIEROS</t>
  </si>
  <si>
    <t>UTILIDAD BRUTA</t>
  </si>
  <si>
    <t>GASTOS EN OPERACIÓN</t>
  </si>
  <si>
    <t>GASTOS DE ADMINISTRACIÓN</t>
  </si>
  <si>
    <t>UTILIDAD EN OPERACIÓN</t>
  </si>
  <si>
    <t>PRODUCTOS FINANCIEROS</t>
  </si>
  <si>
    <t>UTILIDAD NETA</t>
  </si>
  <si>
    <t>OTROS GASTOS</t>
  </si>
  <si>
    <t>UTILIDAD ANTES DE IMPUESTOS</t>
  </si>
  <si>
    <t>ISR</t>
  </si>
  <si>
    <t>PTU</t>
  </si>
  <si>
    <t>ALMACEN</t>
  </si>
  <si>
    <t>UTILIDAD EJERCICIO</t>
  </si>
  <si>
    <t>EQ COMP</t>
  </si>
  <si>
    <t>CAJA</t>
  </si>
  <si>
    <t>SI)</t>
  </si>
  <si>
    <t>(SI</t>
  </si>
  <si>
    <t>IVA POR ACREDITAR</t>
  </si>
  <si>
    <t>IVA POR TRASLADAR</t>
  </si>
  <si>
    <t>IVA ACREDITABLE</t>
  </si>
  <si>
    <t>EQ OF</t>
  </si>
  <si>
    <t>ACREEDORES</t>
  </si>
  <si>
    <t>DOCTOS POR COBRAR</t>
  </si>
  <si>
    <t>CAP SOC</t>
  </si>
  <si>
    <t>MERC TRANS</t>
  </si>
  <si>
    <t>PROVEEDORES FORÁNEOS</t>
  </si>
  <si>
    <t>1A)</t>
  </si>
  <si>
    <t>(1A</t>
  </si>
  <si>
    <t>(1B</t>
  </si>
  <si>
    <t>1B)</t>
  </si>
  <si>
    <t>MERC TRANS INTERN</t>
  </si>
  <si>
    <t>3)</t>
  </si>
  <si>
    <t>(3</t>
  </si>
  <si>
    <t>PROVEEDORES INTERNAC</t>
  </si>
  <si>
    <t>4)</t>
  </si>
  <si>
    <t>(4</t>
  </si>
  <si>
    <t>ACREEDORES FORÁNEOS</t>
  </si>
  <si>
    <t>5)</t>
  </si>
  <si>
    <t>(5</t>
  </si>
  <si>
    <t>7)</t>
  </si>
  <si>
    <t>(6</t>
  </si>
  <si>
    <t>(7</t>
  </si>
  <si>
    <t>(7A</t>
  </si>
  <si>
    <t>7A)</t>
  </si>
  <si>
    <t>8)</t>
  </si>
  <si>
    <t>(8</t>
  </si>
  <si>
    <t>(9</t>
  </si>
  <si>
    <t>9)</t>
  </si>
  <si>
    <t>8A)</t>
  </si>
  <si>
    <t>(8B</t>
  </si>
  <si>
    <t>8B)</t>
  </si>
  <si>
    <t>(8A</t>
  </si>
  <si>
    <t>8C)</t>
  </si>
  <si>
    <t>(8C</t>
  </si>
  <si>
    <t>(8D</t>
  </si>
  <si>
    <t>8D)</t>
  </si>
  <si>
    <t>IVA TRASLADADO</t>
  </si>
  <si>
    <t>9A)</t>
  </si>
  <si>
    <t>(9A</t>
  </si>
  <si>
    <t>PÉRDIDAS Y GANANCIAS</t>
  </si>
  <si>
    <t>(AJ1</t>
  </si>
  <si>
    <t>AJ2)</t>
  </si>
  <si>
    <t>AJ3)</t>
  </si>
  <si>
    <t>(AJ4</t>
  </si>
  <si>
    <t>GASTOS DE ADMON</t>
  </si>
  <si>
    <t>AJ1)</t>
  </si>
  <si>
    <t>DEP ACUM EQ COMP</t>
  </si>
  <si>
    <t>DEP ACUM EQ OFIC</t>
  </si>
  <si>
    <t>(AJ2</t>
  </si>
  <si>
    <t>(AJ3</t>
  </si>
  <si>
    <t>AJ4)</t>
  </si>
  <si>
    <t>(AJ5</t>
  </si>
  <si>
    <t>AJ5)</t>
  </si>
  <si>
    <t>(AJ6</t>
  </si>
  <si>
    <t>AJ6)</t>
  </si>
  <si>
    <t>(AJ7</t>
  </si>
  <si>
    <t>AJ7)</t>
  </si>
  <si>
    <t>AJ8)</t>
  </si>
  <si>
    <t>(AJ8</t>
  </si>
  <si>
    <t>AJ9)</t>
  </si>
  <si>
    <t>(AJ9</t>
  </si>
  <si>
    <t>EQUIPO COMPUTO</t>
  </si>
  <si>
    <t>EQUIPO DE OFICINA</t>
  </si>
  <si>
    <t>DOCUMENTOS POR COBRAR</t>
  </si>
  <si>
    <t>DEP ACUM EQ OFICI</t>
  </si>
  <si>
    <t>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</si>
</sst>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3" fontId="0" fillId="0" borderId="0" xfId="0" applyNumberFormat="1" applyFill="1"/>
    <xf numFmtId="3" fontId="0" fillId="0" borderId="5" xfId="0" applyNumberFormat="1" applyFill="1" applyBorder="1"/>
    <xf numFmtId="3" fontId="0" fillId="0" borderId="4" xfId="0" applyNumberFormat="1" applyFill="1" applyBorder="1" applyAlignment="1">
      <alignment horizontal="left"/>
    </xf>
    <xf numFmtId="3" fontId="0" fillId="0" borderId="6" xfId="0" applyNumberFormat="1" applyFill="1" applyBorder="1"/>
    <xf numFmtId="3" fontId="0" fillId="0" borderId="0" xfId="0" applyNumberFormat="1" applyFill="1" applyAlignment="1">
      <alignment horizontal="left"/>
    </xf>
    <xf numFmtId="3" fontId="0" fillId="0" borderId="8" xfId="0" applyNumberFormat="1" applyFill="1" applyBorder="1"/>
    <xf numFmtId="3" fontId="0" fillId="0" borderId="7" xfId="0" applyNumberFormat="1" applyFill="1" applyBorder="1" applyAlignment="1">
      <alignment horizontal="left"/>
    </xf>
    <xf numFmtId="3" fontId="0" fillId="0" borderId="3" xfId="0" applyNumberFormat="1" applyFill="1" applyBorder="1"/>
    <xf numFmtId="3" fontId="0" fillId="0" borderId="9" xfId="0" applyNumberFormat="1" applyFill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/>
    <xf numFmtId="3" fontId="0" fillId="0" borderId="14" xfId="0" applyNumberFormat="1" applyFill="1" applyBorder="1" applyAlignment="1">
      <alignment horizontal="left"/>
    </xf>
    <xf numFmtId="0" fontId="0" fillId="0" borderId="0" xfId="0" applyFill="1"/>
    <xf numFmtId="3" fontId="0" fillId="0" borderId="1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3" fontId="0" fillId="0" borderId="2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0" fillId="0" borderId="3" xfId="0" applyNumberFormat="1" applyFill="1" applyBorder="1"/>
    <xf numFmtId="0" fontId="3" fillId="8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2" fillId="9" borderId="10" xfId="0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1" fillId="0" borderId="6" xfId="0" applyNumberFormat="1" applyFont="1" applyFill="1" applyBorder="1"/>
    <xf numFmtId="3" fontId="4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3" fontId="0" fillId="0" borderId="0" xfId="0" applyNumberFormat="1"/>
    <xf numFmtId="3" fontId="0" fillId="0" borderId="7" xfId="0" applyNumberFormat="1" applyBorder="1"/>
    <xf numFmtId="0" fontId="0" fillId="0" borderId="7" xfId="0" applyBorder="1"/>
    <xf numFmtId="3" fontId="0" fillId="0" borderId="9" xfId="0" applyNumberFormat="1" applyFill="1" applyBorder="1"/>
    <xf numFmtId="3" fontId="0" fillId="0" borderId="2" xfId="0" applyNumberFormat="1" applyFill="1" applyBorder="1" applyAlignment="1">
      <alignment horizontal="left"/>
    </xf>
    <xf numFmtId="0" fontId="0" fillId="0" borderId="2" xfId="0" applyNumberFormat="1" applyFill="1" applyBorder="1"/>
    <xf numFmtId="49" fontId="0" fillId="0" borderId="2" xfId="0" applyNumberFormat="1" applyFill="1" applyBorder="1"/>
    <xf numFmtId="3" fontId="0" fillId="0" borderId="7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" fontId="0" fillId="10" borderId="3" xfId="0" applyNumberFormat="1" applyFill="1" applyBorder="1"/>
    <xf numFmtId="3" fontId="0" fillId="10" borderId="9" xfId="0" applyNumberFormat="1" applyFill="1" applyBorder="1" applyAlignment="1">
      <alignment horizontal="left"/>
    </xf>
    <xf numFmtId="3" fontId="0" fillId="10" borderId="6" xfId="0" applyNumberFormat="1" applyFill="1" applyBorder="1"/>
    <xf numFmtId="3" fontId="0" fillId="10" borderId="0" xfId="0" applyNumberFormat="1" applyFill="1" applyAlignment="1">
      <alignment horizontal="left"/>
    </xf>
    <xf numFmtId="0" fontId="0" fillId="10" borderId="0" xfId="0" applyFill="1"/>
    <xf numFmtId="3" fontId="0" fillId="10" borderId="0" xfId="0" applyNumberFormat="1" applyFill="1" applyBorder="1" applyAlignment="1">
      <alignment horizontal="left"/>
    </xf>
    <xf numFmtId="3" fontId="0" fillId="10" borderId="5" xfId="0" applyNumberFormat="1" applyFill="1" applyBorder="1"/>
    <xf numFmtId="3" fontId="0" fillId="10" borderId="4" xfId="0" applyNumberFormat="1" applyFill="1" applyBorder="1" applyAlignment="1">
      <alignment horizontal="left"/>
    </xf>
    <xf numFmtId="0" fontId="0" fillId="1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80"/>
  <sheetViews>
    <sheetView tabSelected="1" topLeftCell="A47" zoomScale="90" zoomScaleNormal="90" workbookViewId="0">
      <selection activeCell="C70" sqref="C70"/>
    </sheetView>
  </sheetViews>
  <sheetFormatPr baseColWidth="10" defaultRowHeight="15"/>
  <cols>
    <col min="1" max="1" width="4.7109375" style="10" customWidth="1"/>
    <col min="2" max="2" width="12.42578125" style="1" bestFit="1" customWidth="1"/>
    <col min="3" max="3" width="12.42578125" style="5" bestFit="1" customWidth="1"/>
    <col min="4" max="5" width="4.7109375" style="1" customWidth="1"/>
    <col min="6" max="6" width="4.7109375" style="10" customWidth="1"/>
    <col min="7" max="7" width="12.5703125" style="1" bestFit="1" customWidth="1"/>
    <col min="8" max="8" width="11.42578125" style="5"/>
    <col min="9" max="10" width="4.7109375" style="1" customWidth="1"/>
    <col min="11" max="11" width="4.7109375" style="10" customWidth="1"/>
    <col min="12" max="12" width="12.42578125" style="1" bestFit="1" customWidth="1"/>
    <col min="13" max="13" width="11.42578125" style="5"/>
    <col min="14" max="15" width="4.7109375" style="1" customWidth="1"/>
    <col min="16" max="16" width="4.7109375" style="10" customWidth="1"/>
    <col min="17" max="17" width="11.42578125" style="1"/>
    <col min="18" max="18" width="11.5703125" style="5" bestFit="1" customWidth="1"/>
    <col min="19" max="20" width="4.7109375" style="1" customWidth="1"/>
    <col min="21" max="21" width="4.7109375" style="10" customWidth="1"/>
    <col min="22" max="22" width="11.42578125" style="1"/>
    <col min="23" max="23" width="11.5703125" style="5" bestFit="1" customWidth="1"/>
    <col min="24" max="24" width="4.7109375" style="1" customWidth="1"/>
    <col min="25" max="16384" width="11.42578125" style="1"/>
  </cols>
  <sheetData>
    <row r="5" spans="1:24">
      <c r="A5" s="16"/>
      <c r="B5" s="40" t="s">
        <v>34</v>
      </c>
      <c r="C5" s="40"/>
      <c r="D5" s="14"/>
      <c r="E5" s="14"/>
      <c r="F5" s="16"/>
      <c r="G5" s="40" t="s">
        <v>2</v>
      </c>
      <c r="H5" s="40"/>
      <c r="I5" s="14"/>
      <c r="J5" s="14"/>
      <c r="K5" s="16"/>
      <c r="L5" s="40" t="s">
        <v>31</v>
      </c>
      <c r="M5" s="40"/>
      <c r="N5" s="14"/>
      <c r="O5" s="14"/>
      <c r="P5" s="16"/>
      <c r="Q5" s="40" t="s">
        <v>33</v>
      </c>
      <c r="R5" s="40"/>
      <c r="S5" s="14"/>
      <c r="T5" s="14"/>
      <c r="U5" s="16"/>
      <c r="V5" s="40" t="s">
        <v>40</v>
      </c>
      <c r="W5" s="40"/>
      <c r="X5" s="14"/>
    </row>
    <row r="6" spans="1:24">
      <c r="A6" s="10" t="s">
        <v>35</v>
      </c>
      <c r="B6" s="2">
        <v>5000</v>
      </c>
      <c r="C6" s="3">
        <f>+G36</f>
        <v>4300</v>
      </c>
      <c r="D6" s="1" t="s">
        <v>73</v>
      </c>
      <c r="E6" s="14"/>
      <c r="F6" s="16" t="s">
        <v>35</v>
      </c>
      <c r="G6" s="2">
        <v>14000000</v>
      </c>
      <c r="H6" s="3">
        <f>+L33</f>
        <v>7000</v>
      </c>
      <c r="I6" s="1" t="s">
        <v>47</v>
      </c>
      <c r="J6" s="14"/>
      <c r="K6" s="16" t="s">
        <v>35</v>
      </c>
      <c r="L6" s="2">
        <v>50000</v>
      </c>
      <c r="M6" s="3">
        <f>+V43</f>
        <v>112068.96551724139</v>
      </c>
      <c r="N6" s="1" t="s">
        <v>78</v>
      </c>
      <c r="O6" s="14"/>
      <c r="P6" s="16" t="s">
        <v>35</v>
      </c>
      <c r="Q6" s="2">
        <v>375000</v>
      </c>
      <c r="R6" s="3"/>
      <c r="S6" s="14"/>
      <c r="T6" s="14"/>
      <c r="U6" s="16" t="s">
        <v>35</v>
      </c>
      <c r="V6" s="2">
        <v>40000</v>
      </c>
      <c r="W6" s="3"/>
    </row>
    <row r="7" spans="1:24">
      <c r="A7" s="16"/>
      <c r="B7" s="4"/>
      <c r="D7" s="14"/>
      <c r="E7" s="14"/>
      <c r="F7" s="10" t="s">
        <v>67</v>
      </c>
      <c r="G7" s="4">
        <f>+H53+M53</f>
        <v>1300000.0000000002</v>
      </c>
      <c r="H7" s="11">
        <v>600</v>
      </c>
      <c r="I7" s="1" t="s">
        <v>8</v>
      </c>
      <c r="J7" s="14"/>
      <c r="K7" s="10" t="s">
        <v>63</v>
      </c>
      <c r="L7" s="4">
        <f>+C43</f>
        <v>725000</v>
      </c>
      <c r="M7" s="11"/>
      <c r="O7" s="14"/>
      <c r="Q7" s="4"/>
      <c r="R7" s="11"/>
      <c r="S7" s="14"/>
      <c r="T7" s="14"/>
      <c r="V7" s="4"/>
      <c r="W7" s="11"/>
      <c r="X7" s="14"/>
    </row>
    <row r="8" spans="1:24">
      <c r="A8" s="16"/>
      <c r="B8" s="4"/>
      <c r="C8" s="11"/>
      <c r="D8" s="14"/>
      <c r="E8" s="14"/>
      <c r="G8" s="4"/>
      <c r="H8" s="11">
        <f>9300*14.5</f>
        <v>134850</v>
      </c>
      <c r="I8" s="1" t="s">
        <v>52</v>
      </c>
      <c r="J8" s="14"/>
      <c r="K8" s="10" t="s">
        <v>75</v>
      </c>
      <c r="L8" s="4">
        <f>+H37</f>
        <v>41600</v>
      </c>
      <c r="M8" s="11"/>
      <c r="O8" s="14"/>
      <c r="Q8" s="4"/>
      <c r="R8" s="11"/>
      <c r="S8" s="14"/>
      <c r="T8" s="14"/>
      <c r="V8" s="4"/>
      <c r="W8" s="11"/>
      <c r="X8" s="14"/>
    </row>
    <row r="9" spans="1:24">
      <c r="A9" s="16"/>
      <c r="B9" s="4"/>
      <c r="C9" s="11"/>
      <c r="D9" s="14"/>
      <c r="E9" s="14"/>
      <c r="G9" s="4"/>
      <c r="H9" s="5">
        <v>2300</v>
      </c>
      <c r="I9" s="1" t="s">
        <v>55</v>
      </c>
      <c r="J9" s="14"/>
      <c r="K9" s="16"/>
      <c r="L9" s="4"/>
      <c r="M9" s="14"/>
      <c r="N9" s="14"/>
      <c r="O9" s="14"/>
      <c r="P9" s="16"/>
      <c r="Q9" s="4"/>
      <c r="R9" s="17"/>
      <c r="S9" s="14"/>
      <c r="T9" s="14"/>
      <c r="U9" s="16"/>
      <c r="V9" s="4"/>
      <c r="X9" s="14"/>
    </row>
    <row r="10" spans="1:24">
      <c r="A10" s="16"/>
      <c r="B10" s="4"/>
      <c r="C10" s="11"/>
      <c r="D10" s="14"/>
      <c r="E10" s="14"/>
      <c r="G10" s="4"/>
      <c r="H10" s="11">
        <v>9000</v>
      </c>
      <c r="I10" s="1" t="s">
        <v>58</v>
      </c>
      <c r="J10" s="14"/>
      <c r="K10" s="16"/>
      <c r="L10" s="6"/>
      <c r="M10" s="7"/>
      <c r="N10" s="14"/>
      <c r="O10" s="14"/>
      <c r="P10" s="16"/>
      <c r="Q10" s="6"/>
      <c r="R10" s="7"/>
      <c r="S10" s="14"/>
      <c r="T10" s="14"/>
      <c r="U10" s="16"/>
      <c r="V10" s="6"/>
      <c r="W10" s="7"/>
      <c r="X10" s="14"/>
    </row>
    <row r="11" spans="1:24">
      <c r="A11" s="16"/>
      <c r="B11" s="4"/>
      <c r="C11" s="11"/>
      <c r="D11" s="14"/>
      <c r="E11" s="14"/>
      <c r="F11" s="16"/>
      <c r="G11" s="4"/>
      <c r="H11" s="11">
        <v>7300</v>
      </c>
      <c r="I11" s="1" t="s">
        <v>60</v>
      </c>
      <c r="J11" s="14"/>
      <c r="K11" s="16"/>
      <c r="L11" s="8">
        <f>SUM(L6:L10)</f>
        <v>816600</v>
      </c>
      <c r="M11" s="9">
        <f>SUM(M6:M10)</f>
        <v>112068.96551724139</v>
      </c>
      <c r="N11" s="14"/>
      <c r="O11" s="14"/>
      <c r="P11" s="16"/>
      <c r="Q11" s="8">
        <f>+Q6</f>
        <v>375000</v>
      </c>
      <c r="R11" s="9"/>
      <c r="S11" s="14"/>
      <c r="T11" s="14"/>
      <c r="U11" s="16"/>
      <c r="V11" s="6">
        <f>SUM(V6:V10)</f>
        <v>40000</v>
      </c>
      <c r="W11" s="7"/>
      <c r="X11" s="14"/>
    </row>
    <row r="12" spans="1:24">
      <c r="A12" s="16"/>
      <c r="B12" s="4"/>
      <c r="C12" s="11"/>
      <c r="D12" s="14"/>
      <c r="E12" s="14"/>
      <c r="F12" s="16"/>
      <c r="G12" s="4"/>
      <c r="H12" s="13">
        <f>((50000-9300)*12.25)</f>
        <v>498575</v>
      </c>
      <c r="I12" s="1" t="s">
        <v>61</v>
      </c>
      <c r="J12" s="14"/>
      <c r="K12" s="16"/>
      <c r="L12" s="4">
        <f>+L11-M11</f>
        <v>704531.03448275861</v>
      </c>
      <c r="M12" s="11"/>
      <c r="N12" s="14"/>
      <c r="O12" s="14"/>
      <c r="P12" s="16"/>
      <c r="Q12" s="4">
        <f>+Q11</f>
        <v>375000</v>
      </c>
      <c r="R12" s="11"/>
      <c r="S12" s="14"/>
      <c r="T12" s="14"/>
      <c r="U12" s="16"/>
      <c r="V12" s="4">
        <f>+V11</f>
        <v>40000</v>
      </c>
      <c r="W12" s="11"/>
      <c r="X12" s="14"/>
    </row>
    <row r="13" spans="1:24">
      <c r="A13" s="16"/>
      <c r="B13" s="4"/>
      <c r="C13" s="11"/>
      <c r="D13" s="14"/>
      <c r="E13" s="14"/>
      <c r="F13" s="16"/>
      <c r="G13" s="4"/>
      <c r="H13" s="11">
        <f>+L34</f>
        <v>20750</v>
      </c>
      <c r="I13" s="1" t="s">
        <v>65</v>
      </c>
      <c r="J13" s="14"/>
      <c r="K13" s="16"/>
      <c r="L13" s="4"/>
      <c r="M13" s="11"/>
      <c r="N13" s="14"/>
      <c r="O13" s="14"/>
      <c r="P13" s="16"/>
      <c r="Q13" s="4"/>
      <c r="R13" s="11"/>
      <c r="S13" s="14"/>
      <c r="T13" s="14"/>
      <c r="U13" s="16"/>
      <c r="V13" s="4"/>
      <c r="W13" s="11"/>
      <c r="X13" s="14"/>
    </row>
    <row r="14" spans="1:24">
      <c r="A14" s="16"/>
      <c r="B14" s="4"/>
      <c r="D14" s="14"/>
      <c r="E14" s="14"/>
      <c r="F14" s="16"/>
      <c r="G14" s="4"/>
      <c r="H14" s="11">
        <f>+L43</f>
        <v>2700</v>
      </c>
      <c r="I14" s="1" t="s">
        <v>69</v>
      </c>
      <c r="J14" s="14"/>
      <c r="K14" s="16"/>
      <c r="L14" s="4"/>
      <c r="M14" s="11"/>
      <c r="N14" s="14"/>
      <c r="O14" s="14"/>
      <c r="P14" s="16"/>
      <c r="Q14" s="4"/>
      <c r="R14" s="11"/>
      <c r="S14" s="14"/>
      <c r="T14" s="14"/>
      <c r="U14" s="16"/>
      <c r="V14" s="4"/>
      <c r="W14" s="11"/>
      <c r="X14" s="14"/>
    </row>
    <row r="15" spans="1:24">
      <c r="A15" s="16"/>
      <c r="B15" s="36">
        <f>SUM(B6:B14)</f>
        <v>5000</v>
      </c>
      <c r="C15" s="37">
        <f>SUM(C6:C14)</f>
        <v>4300</v>
      </c>
      <c r="D15" s="14"/>
      <c r="E15" s="14"/>
      <c r="F15" s="16"/>
      <c r="G15" s="8">
        <f>SUM(G6:G14)</f>
        <v>15300000</v>
      </c>
      <c r="H15" s="9">
        <f>SUM(H6:H14)</f>
        <v>683075</v>
      </c>
      <c r="J15" s="14"/>
      <c r="K15" s="16"/>
      <c r="L15" s="4"/>
      <c r="M15" s="14"/>
      <c r="N15" s="14"/>
      <c r="O15" s="14"/>
      <c r="P15" s="16"/>
      <c r="Q15" s="4"/>
      <c r="R15" s="17"/>
      <c r="S15" s="14"/>
      <c r="T15" s="14"/>
      <c r="U15" s="16"/>
      <c r="V15" s="4"/>
      <c r="X15" s="14"/>
    </row>
    <row r="16" spans="1:24">
      <c r="A16" s="16"/>
      <c r="B16" s="12">
        <f>+B15-C15</f>
        <v>700</v>
      </c>
      <c r="C16" s="13"/>
      <c r="D16" s="14"/>
      <c r="E16" s="14"/>
      <c r="F16" s="16"/>
      <c r="G16" s="4">
        <f>+G15-H15</f>
        <v>14616925</v>
      </c>
      <c r="I16" s="14"/>
      <c r="J16" s="14"/>
      <c r="K16" s="16"/>
      <c r="L16" s="4"/>
      <c r="M16" s="14"/>
      <c r="N16" s="14"/>
      <c r="O16" s="14"/>
      <c r="P16" s="16"/>
      <c r="Q16" s="4"/>
      <c r="R16" s="17"/>
      <c r="S16" s="14"/>
      <c r="T16" s="14"/>
      <c r="U16" s="16"/>
      <c r="V16" s="4"/>
      <c r="X16" s="14"/>
    </row>
    <row r="17" spans="1:24">
      <c r="A17" s="16"/>
      <c r="B17" s="12"/>
      <c r="D17" s="14"/>
      <c r="E17" s="14"/>
      <c r="F17" s="16"/>
      <c r="G17" s="12"/>
      <c r="I17" s="14"/>
      <c r="J17" s="14"/>
      <c r="K17" s="16"/>
      <c r="L17" s="12"/>
      <c r="M17" s="14"/>
      <c r="N17" s="14"/>
      <c r="O17" s="14"/>
      <c r="P17" s="16"/>
      <c r="Q17" s="12"/>
      <c r="R17" s="17"/>
      <c r="S17" s="14"/>
      <c r="T17" s="14"/>
      <c r="U17" s="16"/>
      <c r="V17" s="12"/>
      <c r="X17" s="14"/>
    </row>
    <row r="18" spans="1:24">
      <c r="B18" s="12"/>
      <c r="G18" s="12"/>
      <c r="I18" s="14"/>
      <c r="J18" s="14"/>
      <c r="K18" s="16"/>
      <c r="L18" s="12"/>
      <c r="M18" s="14"/>
      <c r="N18" s="14"/>
      <c r="O18" s="14"/>
      <c r="P18" s="16"/>
      <c r="Q18" s="12"/>
      <c r="R18" s="17"/>
      <c r="S18" s="14"/>
      <c r="T18" s="14"/>
      <c r="U18" s="16"/>
      <c r="V18" s="12"/>
    </row>
    <row r="19" spans="1:24">
      <c r="B19" s="12"/>
      <c r="G19" s="12"/>
      <c r="I19" s="14"/>
      <c r="J19" s="14"/>
      <c r="K19" s="16"/>
      <c r="L19" s="12"/>
      <c r="M19" s="14"/>
      <c r="N19" s="14"/>
      <c r="O19" s="14"/>
      <c r="P19" s="16"/>
      <c r="Q19" s="12"/>
      <c r="R19" s="17"/>
      <c r="S19" s="14"/>
      <c r="T19" s="14"/>
      <c r="U19" s="16"/>
      <c r="V19" s="12"/>
    </row>
    <row r="20" spans="1:24">
      <c r="A20" s="16"/>
      <c r="D20" s="14"/>
      <c r="E20" s="14"/>
      <c r="F20" s="16"/>
      <c r="X20" s="14"/>
    </row>
    <row r="21" spans="1:24">
      <c r="E21" s="14"/>
    </row>
    <row r="22" spans="1:24">
      <c r="B22" s="40" t="s">
        <v>3</v>
      </c>
      <c r="C22" s="40"/>
      <c r="D22" s="14"/>
      <c r="E22" s="14"/>
      <c r="G22" s="40" t="s">
        <v>41</v>
      </c>
      <c r="H22" s="40"/>
      <c r="I22" s="14"/>
      <c r="J22" s="14"/>
      <c r="K22" s="16"/>
      <c r="L22" s="40" t="s">
        <v>42</v>
      </c>
      <c r="M22" s="40"/>
      <c r="N22" s="14"/>
      <c r="O22" s="14"/>
      <c r="P22" s="16"/>
      <c r="Q22" s="40" t="s">
        <v>43</v>
      </c>
      <c r="R22" s="40"/>
      <c r="S22" s="14"/>
      <c r="T22" s="14"/>
      <c r="U22" s="16"/>
      <c r="V22" s="40" t="s">
        <v>37</v>
      </c>
      <c r="W22" s="40"/>
      <c r="X22" s="14"/>
    </row>
    <row r="23" spans="1:24">
      <c r="A23" s="16"/>
      <c r="B23" s="2"/>
      <c r="C23" s="3">
        <v>25000</v>
      </c>
      <c r="D23" s="14" t="s">
        <v>36</v>
      </c>
      <c r="E23" s="14"/>
      <c r="G23" s="2"/>
      <c r="H23" s="3">
        <v>22000</v>
      </c>
      <c r="I23" s="14" t="s">
        <v>36</v>
      </c>
      <c r="J23" s="14"/>
      <c r="K23" s="16" t="s">
        <v>35</v>
      </c>
      <c r="L23" s="2">
        <v>150000</v>
      </c>
      <c r="M23" s="3"/>
      <c r="N23" s="14"/>
      <c r="O23" s="14"/>
      <c r="Q23" s="2"/>
      <c r="R23" s="3">
        <f>+B6+G6+L6+Q6+V6+V23
+L23-H23-C23-C33</f>
        <v>14558793.103448277</v>
      </c>
      <c r="S23" s="14" t="s">
        <v>36</v>
      </c>
      <c r="T23" s="14"/>
      <c r="U23" s="16" t="s">
        <v>35</v>
      </c>
      <c r="V23" s="2">
        <f>(((C23+H23)/1.16)*0.16)</f>
        <v>6482.7586206896558</v>
      </c>
      <c r="W23" s="3">
        <f>((L33/1.16)*0.16)</f>
        <v>965.51724137931046</v>
      </c>
      <c r="X23" s="14" t="s">
        <v>48</v>
      </c>
    </row>
    <row r="24" spans="1:24">
      <c r="A24" s="16"/>
      <c r="B24" s="4"/>
      <c r="D24" s="14"/>
      <c r="E24" s="14"/>
      <c r="G24" s="4"/>
      <c r="I24" s="14"/>
      <c r="J24" s="14"/>
      <c r="K24" s="16"/>
      <c r="L24" s="4"/>
      <c r="N24" s="14"/>
      <c r="O24" s="14"/>
      <c r="P24" s="16"/>
      <c r="Q24" s="4"/>
      <c r="R24" s="17"/>
      <c r="S24" s="14"/>
      <c r="T24" s="14"/>
      <c r="U24" s="16" t="s">
        <v>6</v>
      </c>
      <c r="V24" s="4">
        <f>+G33*0.11</f>
        <v>2750</v>
      </c>
      <c r="W24" s="5">
        <f>((L34/1.16)*0.16)</f>
        <v>2862.0689655172418</v>
      </c>
      <c r="X24" s="14" t="s">
        <v>71</v>
      </c>
    </row>
    <row r="25" spans="1:24">
      <c r="A25" s="16"/>
      <c r="B25" s="4"/>
      <c r="D25" s="14"/>
      <c r="E25" s="14"/>
      <c r="G25" s="4"/>
      <c r="I25" s="14"/>
      <c r="J25" s="14"/>
      <c r="K25" s="16"/>
      <c r="L25" s="4"/>
      <c r="M25" s="14"/>
      <c r="N25" s="14"/>
      <c r="O25" s="14"/>
      <c r="P25" s="16"/>
      <c r="Q25" s="4"/>
      <c r="R25" s="17"/>
      <c r="S25" s="14"/>
      <c r="T25" s="14"/>
      <c r="U25" s="16"/>
      <c r="V25" s="4"/>
      <c r="X25" s="14"/>
    </row>
    <row r="26" spans="1:24">
      <c r="A26" s="16"/>
      <c r="B26" s="6"/>
      <c r="C26" s="7"/>
      <c r="D26" s="14"/>
      <c r="E26" s="14"/>
      <c r="F26" s="16"/>
      <c r="G26" s="4"/>
      <c r="H26" s="11"/>
      <c r="I26" s="14"/>
      <c r="J26" s="14"/>
      <c r="K26" s="16"/>
      <c r="L26" s="6"/>
      <c r="M26" s="7"/>
      <c r="N26" s="14"/>
      <c r="O26" s="14"/>
      <c r="P26" s="16"/>
      <c r="Q26" s="6"/>
      <c r="R26" s="7"/>
      <c r="S26" s="14"/>
      <c r="T26" s="14"/>
      <c r="U26" s="16"/>
      <c r="V26" s="6"/>
      <c r="W26" s="7"/>
      <c r="X26" s="14"/>
    </row>
    <row r="27" spans="1:24">
      <c r="A27" s="16"/>
      <c r="B27" s="8"/>
      <c r="C27" s="9">
        <f>+C23</f>
        <v>25000</v>
      </c>
      <c r="D27" s="14"/>
      <c r="E27" s="14"/>
      <c r="F27" s="16"/>
      <c r="G27" s="6"/>
      <c r="H27" s="7"/>
      <c r="I27" s="14"/>
      <c r="J27" s="14"/>
      <c r="K27" s="16"/>
      <c r="L27" s="8">
        <f>+L23</f>
        <v>150000</v>
      </c>
      <c r="M27" s="9"/>
      <c r="N27" s="14"/>
      <c r="O27" s="14"/>
      <c r="P27" s="16"/>
      <c r="Q27" s="8"/>
      <c r="R27" s="9">
        <f>+R23</f>
        <v>14558793.103448277</v>
      </c>
      <c r="S27" s="14"/>
      <c r="T27" s="14"/>
      <c r="U27" s="16"/>
      <c r="V27" s="8">
        <f>SUM(V23:V26)</f>
        <v>9232.7586206896558</v>
      </c>
      <c r="W27" s="9">
        <f>SUM(W23:W26)</f>
        <v>3827.5862068965525</v>
      </c>
      <c r="X27" s="14"/>
    </row>
    <row r="28" spans="1:24">
      <c r="B28" s="4"/>
      <c r="C28" s="5">
        <f>+C27</f>
        <v>25000</v>
      </c>
      <c r="G28" s="8"/>
      <c r="H28" s="9">
        <f>+H23</f>
        <v>22000</v>
      </c>
      <c r="I28" s="14"/>
      <c r="J28" s="14"/>
      <c r="K28" s="16"/>
      <c r="L28" s="4">
        <f>+L27</f>
        <v>150000</v>
      </c>
      <c r="N28" s="14"/>
      <c r="O28" s="14"/>
      <c r="P28" s="16"/>
      <c r="Q28" s="4"/>
      <c r="R28" s="5">
        <f>+R27</f>
        <v>14558793.103448277</v>
      </c>
      <c r="S28" s="14"/>
      <c r="T28" s="14"/>
      <c r="U28" s="16"/>
      <c r="V28" s="4">
        <f>+V27-W27</f>
        <v>5405.1724137931033</v>
      </c>
    </row>
    <row r="29" spans="1:24">
      <c r="B29" s="4"/>
      <c r="C29" s="17"/>
      <c r="G29" s="4"/>
      <c r="H29" s="5">
        <f>+H28</f>
        <v>22000</v>
      </c>
      <c r="I29" s="14"/>
      <c r="J29" s="14"/>
      <c r="K29" s="16"/>
      <c r="L29" s="4"/>
      <c r="M29" s="14"/>
      <c r="N29" s="14"/>
      <c r="O29" s="14"/>
      <c r="P29" s="16"/>
      <c r="Q29" s="4"/>
      <c r="R29" s="17"/>
      <c r="S29" s="14"/>
      <c r="T29" s="14"/>
      <c r="U29" s="16"/>
      <c r="V29" s="4"/>
    </row>
    <row r="30" spans="1:24">
      <c r="A30" s="16"/>
      <c r="D30" s="14"/>
      <c r="E30" s="14"/>
      <c r="F30" s="16"/>
      <c r="X30" s="14"/>
    </row>
    <row r="31" spans="1:24">
      <c r="E31" s="14"/>
      <c r="F31" s="16"/>
    </row>
    <row r="32" spans="1:24">
      <c r="A32" s="16"/>
      <c r="B32" s="40" t="s">
        <v>38</v>
      </c>
      <c r="C32" s="40"/>
      <c r="E32" s="14"/>
      <c r="F32" s="16"/>
      <c r="G32" s="40" t="s">
        <v>44</v>
      </c>
      <c r="H32" s="40"/>
      <c r="I32" s="14"/>
      <c r="J32" s="14"/>
      <c r="K32" s="16"/>
      <c r="L32" s="40" t="s">
        <v>45</v>
      </c>
      <c r="M32" s="40"/>
      <c r="N32" s="14"/>
      <c r="O32" s="14"/>
      <c r="P32" s="16"/>
      <c r="Q32" s="40" t="s">
        <v>39</v>
      </c>
      <c r="R32" s="40"/>
      <c r="S32" s="14"/>
      <c r="T32" s="14"/>
      <c r="U32" s="16"/>
      <c r="V32" s="40" t="s">
        <v>20</v>
      </c>
      <c r="W32" s="40"/>
      <c r="X32" s="14"/>
    </row>
    <row r="33" spans="1:24">
      <c r="A33" s="16"/>
      <c r="B33" s="2"/>
      <c r="C33" s="3">
        <f>((L23/1.16)*0.16)</f>
        <v>20689.655172413793</v>
      </c>
      <c r="D33" s="14" t="s">
        <v>36</v>
      </c>
      <c r="E33" s="14"/>
      <c r="F33" s="16" t="s">
        <v>6</v>
      </c>
      <c r="G33" s="2">
        <v>25000</v>
      </c>
      <c r="H33" s="3"/>
      <c r="J33" s="14"/>
      <c r="K33" s="10" t="s">
        <v>46</v>
      </c>
      <c r="L33" s="2">
        <v>7000</v>
      </c>
      <c r="M33" s="3">
        <f>+G33+V24</f>
        <v>27750</v>
      </c>
      <c r="N33" s="1" t="s">
        <v>7</v>
      </c>
      <c r="O33" s="14"/>
      <c r="P33" s="16" t="s">
        <v>49</v>
      </c>
      <c r="Q33" s="2">
        <f>+W23</f>
        <v>965.51724137931046</v>
      </c>
      <c r="R33" s="3"/>
      <c r="T33" s="14"/>
      <c r="U33" s="16" t="s">
        <v>9</v>
      </c>
      <c r="V33" s="2">
        <f>+H7/1.16</f>
        <v>517.24137931034488</v>
      </c>
      <c r="W33" s="3"/>
      <c r="X33" s="14"/>
    </row>
    <row r="34" spans="1:24">
      <c r="A34" s="16"/>
      <c r="B34" s="4"/>
      <c r="D34" s="14"/>
      <c r="E34" s="14"/>
      <c r="F34" s="16" t="s">
        <v>54</v>
      </c>
      <c r="G34" s="4">
        <v>5000</v>
      </c>
      <c r="I34" s="14"/>
      <c r="J34" s="14"/>
      <c r="K34" s="16" t="s">
        <v>64</v>
      </c>
      <c r="L34" s="4">
        <f>+M33-L33</f>
        <v>20750</v>
      </c>
      <c r="O34" s="14"/>
      <c r="P34" s="16" t="s">
        <v>9</v>
      </c>
      <c r="Q34" s="4">
        <f>+V33*0.16</f>
        <v>82.758620689655189</v>
      </c>
      <c r="T34" s="14"/>
      <c r="U34" s="16"/>
      <c r="V34" s="4"/>
      <c r="X34" s="14"/>
    </row>
    <row r="35" spans="1:24">
      <c r="A35" s="16"/>
      <c r="B35" s="4"/>
      <c r="C35" s="11"/>
      <c r="D35" s="14"/>
      <c r="E35" s="14"/>
      <c r="F35" s="16" t="s">
        <v>105</v>
      </c>
      <c r="G35" s="4">
        <v>7300</v>
      </c>
      <c r="I35" s="14"/>
      <c r="J35" s="14"/>
      <c r="K35" s="16"/>
      <c r="L35" s="4"/>
      <c r="M35" s="14"/>
      <c r="N35" s="14"/>
      <c r="O35" s="14"/>
      <c r="P35" s="16" t="s">
        <v>57</v>
      </c>
      <c r="Q35" s="4">
        <f>+Q43*0.16</f>
        <v>1241.3793103448277</v>
      </c>
      <c r="T35" s="14"/>
      <c r="U35" s="16"/>
      <c r="V35" s="4"/>
      <c r="X35" s="14"/>
    </row>
    <row r="36" spans="1:24">
      <c r="A36" s="16"/>
      <c r="B36" s="12"/>
      <c r="C36" s="13"/>
      <c r="D36" s="14"/>
      <c r="E36" s="14"/>
      <c r="F36" s="16" t="s">
        <v>72</v>
      </c>
      <c r="G36" s="6">
        <v>4300</v>
      </c>
      <c r="H36" s="7"/>
      <c r="I36" s="14"/>
      <c r="J36" s="14"/>
      <c r="K36" s="16"/>
      <c r="L36" s="6"/>
      <c r="M36" s="7"/>
      <c r="N36" s="14"/>
      <c r="O36" s="14"/>
      <c r="P36" s="16" t="s">
        <v>68</v>
      </c>
      <c r="Q36" s="6">
        <f>+W24</f>
        <v>2862.0689655172418</v>
      </c>
      <c r="R36" s="7"/>
      <c r="S36" s="14"/>
      <c r="T36" s="14"/>
      <c r="U36" s="16"/>
      <c r="V36" s="6"/>
      <c r="W36" s="7"/>
      <c r="X36" s="14"/>
    </row>
    <row r="37" spans="1:24">
      <c r="A37" s="16"/>
      <c r="B37" s="8"/>
      <c r="C37" s="9">
        <f>+C33</f>
        <v>20689.655172413793</v>
      </c>
      <c r="D37" s="14"/>
      <c r="E37" s="14"/>
      <c r="F37" s="16"/>
      <c r="G37" s="8">
        <f>SUM(G33:G36)</f>
        <v>41600</v>
      </c>
      <c r="H37" s="9">
        <f>+G37</f>
        <v>41600</v>
      </c>
      <c r="I37" s="14" t="s">
        <v>74</v>
      </c>
      <c r="J37" s="14"/>
      <c r="K37" s="16"/>
      <c r="L37" s="50"/>
      <c r="M37" s="51"/>
      <c r="N37" s="14"/>
      <c r="O37" s="14"/>
      <c r="P37" s="16"/>
      <c r="Q37" s="6">
        <f>SUM(Q33:Q36)</f>
        <v>5151.7241379310353</v>
      </c>
      <c r="R37" s="7"/>
      <c r="S37" s="14"/>
      <c r="T37" s="14"/>
      <c r="U37" s="16"/>
      <c r="V37" s="6">
        <f>+V33</f>
        <v>517.24137931034488</v>
      </c>
      <c r="W37" s="7">
        <f>+V37</f>
        <v>517.24137931034488</v>
      </c>
      <c r="X37" s="14" t="s">
        <v>93</v>
      </c>
    </row>
    <row r="38" spans="1:24">
      <c r="B38" s="30"/>
      <c r="C38" s="31">
        <f>+C37</f>
        <v>20689.655172413793</v>
      </c>
      <c r="G38" s="52"/>
      <c r="H38" s="53"/>
      <c r="I38" s="14"/>
      <c r="J38" s="14"/>
      <c r="K38" s="16"/>
      <c r="L38" s="52"/>
      <c r="M38" s="53"/>
      <c r="N38" s="14"/>
      <c r="O38" s="14"/>
      <c r="P38" s="16"/>
      <c r="Q38" s="4">
        <f>+Q37</f>
        <v>5151.7241379310353</v>
      </c>
      <c r="S38" s="14"/>
      <c r="T38" s="14"/>
      <c r="U38" s="16"/>
      <c r="V38" s="56"/>
      <c r="W38" s="57"/>
    </row>
    <row r="39" spans="1:24">
      <c r="B39" s="30"/>
      <c r="C39" s="32"/>
      <c r="G39" s="52"/>
      <c r="H39" s="53"/>
      <c r="I39" s="14"/>
      <c r="J39" s="14"/>
      <c r="K39" s="16"/>
      <c r="L39" s="52"/>
      <c r="M39" s="54"/>
      <c r="N39" s="14"/>
      <c r="O39" s="14"/>
      <c r="P39" s="16"/>
      <c r="Q39" s="4"/>
      <c r="R39" s="17"/>
      <c r="S39" s="14"/>
      <c r="T39" s="14"/>
      <c r="U39" s="16"/>
      <c r="V39" s="52"/>
      <c r="W39" s="53"/>
    </row>
    <row r="40" spans="1:24">
      <c r="A40" s="16"/>
      <c r="D40" s="14"/>
      <c r="E40" s="14"/>
      <c r="F40" s="16"/>
      <c r="X40" s="14"/>
    </row>
    <row r="41" spans="1:24">
      <c r="A41" s="16"/>
      <c r="E41" s="14"/>
      <c r="F41" s="16"/>
    </row>
    <row r="42" spans="1:24">
      <c r="A42" s="16"/>
      <c r="B42" s="40" t="s">
        <v>50</v>
      </c>
      <c r="C42" s="40"/>
      <c r="D42" s="14"/>
      <c r="E42" s="14"/>
      <c r="F42" s="16"/>
      <c r="G42" s="40" t="s">
        <v>53</v>
      </c>
      <c r="H42" s="40"/>
      <c r="I42" s="14"/>
      <c r="J42" s="14"/>
      <c r="K42" s="16"/>
      <c r="L42" s="40" t="s">
        <v>56</v>
      </c>
      <c r="M42" s="40"/>
      <c r="N42" s="14"/>
      <c r="O42" s="14"/>
      <c r="P42" s="16"/>
      <c r="Q42" s="40" t="s">
        <v>19</v>
      </c>
      <c r="R42" s="40"/>
      <c r="S42" s="14"/>
      <c r="T42" s="14"/>
      <c r="U42" s="16"/>
      <c r="V42" s="40" t="s">
        <v>5</v>
      </c>
      <c r="W42" s="40"/>
      <c r="X42" s="14"/>
    </row>
    <row r="43" spans="1:24">
      <c r="A43" s="16" t="s">
        <v>51</v>
      </c>
      <c r="B43" s="2">
        <f>50000*14.5</f>
        <v>725000</v>
      </c>
      <c r="C43" s="3">
        <f>+B43</f>
        <v>725000</v>
      </c>
      <c r="D43" s="14" t="s">
        <v>62</v>
      </c>
      <c r="E43" s="14"/>
      <c r="F43" s="16" t="s">
        <v>59</v>
      </c>
      <c r="G43" s="2">
        <f>+H43</f>
        <v>590150</v>
      </c>
      <c r="H43" s="3">
        <f>((50000-9300)*14.5)</f>
        <v>590150</v>
      </c>
      <c r="I43" s="1" t="s">
        <v>52</v>
      </c>
      <c r="J43" s="14"/>
      <c r="K43" s="10" t="s">
        <v>70</v>
      </c>
      <c r="L43" s="2">
        <f>+M43</f>
        <v>2700</v>
      </c>
      <c r="M43" s="3">
        <f>+G34-H9</f>
        <v>2700</v>
      </c>
      <c r="N43" s="14" t="s">
        <v>55</v>
      </c>
      <c r="O43" s="14"/>
      <c r="P43" s="10" t="s">
        <v>57</v>
      </c>
      <c r="Q43" s="2">
        <f>+H10/1.16</f>
        <v>7758.620689655173</v>
      </c>
      <c r="R43" s="3"/>
      <c r="S43" s="14"/>
      <c r="T43" s="14"/>
      <c r="U43" s="16" t="s">
        <v>77</v>
      </c>
      <c r="V43" s="2">
        <f>+H53*0.1</f>
        <v>112068.96551724139</v>
      </c>
      <c r="W43" s="3"/>
      <c r="X43" s="14"/>
    </row>
    <row r="44" spans="1:24">
      <c r="A44" s="16"/>
      <c r="B44" s="4"/>
      <c r="C44" s="17"/>
      <c r="D44" s="14"/>
      <c r="E44" s="14"/>
      <c r="F44" s="16"/>
      <c r="G44" s="4"/>
      <c r="J44" s="14"/>
      <c r="L44" s="4"/>
      <c r="M44" s="13"/>
      <c r="N44" s="14"/>
      <c r="O44" s="14"/>
      <c r="Q44" s="4"/>
      <c r="R44" s="17"/>
      <c r="S44" s="14"/>
      <c r="T44" s="14"/>
      <c r="U44" s="16"/>
      <c r="V44" s="4"/>
      <c r="X44" s="14"/>
    </row>
    <row r="45" spans="1:24">
      <c r="A45" s="16"/>
      <c r="B45" s="4"/>
      <c r="C45" s="17"/>
      <c r="D45" s="14"/>
      <c r="E45" s="14"/>
      <c r="G45" s="4"/>
      <c r="I45" s="14"/>
      <c r="J45" s="14"/>
      <c r="K45" s="16"/>
      <c r="L45" s="4"/>
      <c r="M45" s="14"/>
      <c r="N45" s="14"/>
      <c r="O45" s="14"/>
      <c r="Q45" s="4"/>
      <c r="R45" s="17"/>
      <c r="S45" s="14"/>
      <c r="T45" s="14"/>
      <c r="U45" s="16"/>
      <c r="V45" s="4"/>
      <c r="X45" s="14"/>
    </row>
    <row r="46" spans="1:24">
      <c r="A46" s="16"/>
      <c r="B46" s="4"/>
      <c r="C46" s="11"/>
      <c r="D46" s="14"/>
      <c r="E46" s="14"/>
      <c r="F46" s="16"/>
      <c r="G46" s="4"/>
      <c r="H46" s="11"/>
      <c r="I46" s="14"/>
      <c r="J46" s="14"/>
      <c r="K46" s="16"/>
      <c r="L46" s="6"/>
      <c r="M46" s="7"/>
      <c r="N46" s="14"/>
      <c r="O46" s="14"/>
      <c r="Q46" s="4"/>
      <c r="R46" s="17"/>
      <c r="S46" s="14"/>
      <c r="T46" s="14"/>
      <c r="U46" s="16"/>
      <c r="V46" s="4"/>
      <c r="X46" s="14"/>
    </row>
    <row r="47" spans="1:24">
      <c r="A47" s="16"/>
      <c r="B47" s="6"/>
      <c r="C47" s="7"/>
      <c r="D47" s="14"/>
      <c r="E47" s="14"/>
      <c r="F47" s="16"/>
      <c r="G47" s="4"/>
      <c r="H47" s="11"/>
      <c r="I47" s="14"/>
      <c r="J47" s="14"/>
      <c r="K47" s="16"/>
      <c r="L47" s="50"/>
      <c r="M47" s="51"/>
      <c r="O47" s="14"/>
      <c r="P47" s="16"/>
      <c r="Q47" s="8">
        <f>+Q43</f>
        <v>7758.620689655173</v>
      </c>
      <c r="R47" s="9">
        <f>+Q47</f>
        <v>7758.620689655173</v>
      </c>
      <c r="S47" s="1" t="s">
        <v>98</v>
      </c>
      <c r="T47" s="14"/>
      <c r="U47" s="16"/>
      <c r="V47" s="8">
        <f>+V43</f>
        <v>112068.96551724139</v>
      </c>
      <c r="W47" s="9">
        <f>+V47</f>
        <v>112068.96551724139</v>
      </c>
      <c r="X47" s="14" t="s">
        <v>83</v>
      </c>
    </row>
    <row r="48" spans="1:24">
      <c r="B48" s="50"/>
      <c r="C48" s="51"/>
      <c r="G48" s="50"/>
      <c r="H48" s="51"/>
      <c r="I48" s="14"/>
      <c r="J48" s="14"/>
      <c r="K48" s="16"/>
      <c r="L48" s="52"/>
      <c r="M48" s="53"/>
      <c r="N48" s="14"/>
      <c r="O48" s="14"/>
      <c r="P48" s="16"/>
      <c r="Q48" s="52"/>
      <c r="R48" s="53"/>
      <c r="S48" s="14"/>
      <c r="T48" s="14"/>
      <c r="U48" s="16"/>
      <c r="V48" s="52"/>
      <c r="W48" s="53"/>
    </row>
    <row r="49" spans="1:24">
      <c r="B49" s="52"/>
      <c r="C49" s="53"/>
      <c r="G49" s="52"/>
      <c r="H49" s="53"/>
      <c r="I49" s="14"/>
      <c r="J49" s="14"/>
      <c r="K49" s="16"/>
      <c r="L49" s="52"/>
      <c r="M49" s="53"/>
      <c r="N49" s="14"/>
      <c r="O49" s="14"/>
      <c r="P49" s="16"/>
      <c r="Q49" s="52"/>
      <c r="R49" s="53"/>
      <c r="S49" s="14"/>
      <c r="T49" s="14"/>
      <c r="U49" s="16"/>
      <c r="V49" s="52"/>
      <c r="W49" s="53"/>
    </row>
    <row r="50" spans="1:24">
      <c r="A50" s="16"/>
      <c r="D50" s="14"/>
      <c r="E50" s="14"/>
      <c r="F50" s="16"/>
      <c r="X50" s="14"/>
    </row>
    <row r="51" spans="1:24">
      <c r="A51" s="16"/>
      <c r="E51" s="14"/>
    </row>
    <row r="52" spans="1:24">
      <c r="A52" s="16"/>
      <c r="B52" s="40" t="s">
        <v>25</v>
      </c>
      <c r="C52" s="40"/>
      <c r="D52" s="14"/>
      <c r="E52" s="14"/>
      <c r="F52" s="16"/>
      <c r="G52" s="40" t="s">
        <v>4</v>
      </c>
      <c r="H52" s="40"/>
      <c r="I52" s="14"/>
      <c r="J52" s="14"/>
      <c r="K52" s="16"/>
      <c r="L52" s="40" t="s">
        <v>76</v>
      </c>
      <c r="M52" s="40"/>
      <c r="N52" s="14"/>
      <c r="O52" s="14"/>
      <c r="P52" s="16"/>
      <c r="Q52" s="40" t="s">
        <v>79</v>
      </c>
      <c r="R52" s="40"/>
      <c r="S52" s="14"/>
      <c r="T52" s="14"/>
      <c r="U52" s="16"/>
      <c r="V52" s="40" t="s">
        <v>84</v>
      </c>
      <c r="W52" s="40"/>
      <c r="X52" s="14"/>
    </row>
    <row r="53" spans="1:24">
      <c r="A53" s="16"/>
      <c r="B53" s="2"/>
      <c r="C53" s="3">
        <v>91575</v>
      </c>
      <c r="D53" s="14" t="s">
        <v>61</v>
      </c>
      <c r="E53" s="14"/>
      <c r="F53" s="16"/>
      <c r="G53" s="2"/>
      <c r="H53" s="3">
        <f>1300000/1.16</f>
        <v>1120689.6551724139</v>
      </c>
      <c r="I53" s="14" t="s">
        <v>66</v>
      </c>
      <c r="J53" s="14"/>
      <c r="L53" s="2"/>
      <c r="M53" s="3">
        <f>+H53*0.16</f>
        <v>179310.34482758623</v>
      </c>
      <c r="N53" s="14" t="s">
        <v>66</v>
      </c>
      <c r="O53" s="14"/>
      <c r="P53" s="16" t="s">
        <v>90</v>
      </c>
      <c r="Q53" s="2">
        <f>+W47</f>
        <v>112068.96551724139</v>
      </c>
      <c r="R53" s="3">
        <f>+G58</f>
        <v>1120689.6551724139</v>
      </c>
      <c r="S53" s="1" t="s">
        <v>89</v>
      </c>
      <c r="T53" s="14"/>
      <c r="U53" s="16" t="s">
        <v>85</v>
      </c>
      <c r="V53" s="2">
        <f>((Q11*0.3)/12)</f>
        <v>9375</v>
      </c>
      <c r="W53" s="3"/>
      <c r="X53" s="14"/>
    </row>
    <row r="54" spans="1:24">
      <c r="A54" s="16"/>
      <c r="B54" s="4"/>
      <c r="D54" s="14"/>
      <c r="E54" s="14"/>
      <c r="F54" s="16"/>
      <c r="G54" s="4"/>
      <c r="I54" s="14"/>
      <c r="J54" s="14"/>
      <c r="K54" s="16"/>
      <c r="L54" s="4"/>
      <c r="M54" s="14"/>
      <c r="N54" s="14"/>
      <c r="O54" s="14"/>
      <c r="P54" s="16" t="s">
        <v>92</v>
      </c>
      <c r="Q54" s="4">
        <f>+W58</f>
        <v>9708.3333333333339</v>
      </c>
      <c r="R54" s="5">
        <f>+B58</f>
        <v>91575</v>
      </c>
      <c r="S54" s="14" t="s">
        <v>95</v>
      </c>
      <c r="T54" s="14"/>
      <c r="U54" s="16" t="s">
        <v>81</v>
      </c>
      <c r="V54" s="4">
        <f>((V6*0.1)/12)</f>
        <v>333.33333333333331</v>
      </c>
      <c r="X54" s="14"/>
    </row>
    <row r="55" spans="1:24" s="12" customFormat="1">
      <c r="A55" s="19"/>
      <c r="B55" s="4"/>
      <c r="C55" s="5"/>
      <c r="D55" s="20"/>
      <c r="E55" s="20"/>
      <c r="F55" s="19"/>
      <c r="G55" s="4"/>
      <c r="H55" s="5"/>
      <c r="I55" s="14"/>
      <c r="J55" s="14"/>
      <c r="K55" s="16"/>
      <c r="L55" s="4"/>
      <c r="M55" s="14"/>
      <c r="N55" s="14"/>
      <c r="O55" s="14"/>
      <c r="P55" s="16" t="s">
        <v>94</v>
      </c>
      <c r="Q55" s="4">
        <f>+W37</f>
        <v>517.24137931034488</v>
      </c>
      <c r="R55" s="17"/>
      <c r="S55" s="14"/>
      <c r="T55" s="14"/>
      <c r="U55" s="16"/>
      <c r="V55" s="4"/>
      <c r="W55" s="5"/>
      <c r="X55" s="20"/>
    </row>
    <row r="56" spans="1:24">
      <c r="B56" s="4"/>
      <c r="C56" s="11"/>
      <c r="D56" s="14"/>
      <c r="E56" s="14"/>
      <c r="F56" s="16"/>
      <c r="G56" s="4"/>
      <c r="H56" s="11"/>
      <c r="I56" s="14"/>
      <c r="J56" s="14"/>
      <c r="K56" s="16"/>
      <c r="L56" s="4"/>
      <c r="M56" s="11"/>
      <c r="N56" s="14"/>
      <c r="O56" s="14"/>
      <c r="P56" s="16" t="s">
        <v>97</v>
      </c>
      <c r="Q56" s="4">
        <f>+R47</f>
        <v>7758.620689655173</v>
      </c>
      <c r="R56" s="17"/>
      <c r="S56" s="14"/>
      <c r="T56" s="14"/>
      <c r="U56" s="16"/>
      <c r="V56" s="4"/>
      <c r="X56" s="14"/>
    </row>
    <row r="57" spans="1:24">
      <c r="A57" s="16"/>
      <c r="B57" s="6"/>
      <c r="C57" s="7"/>
      <c r="D57" s="14"/>
      <c r="E57" s="14"/>
      <c r="F57" s="16"/>
      <c r="G57" s="4"/>
      <c r="H57" s="11"/>
      <c r="I57" s="20"/>
      <c r="J57" s="20"/>
      <c r="K57" s="19"/>
      <c r="L57" s="6"/>
      <c r="M57" s="7"/>
      <c r="N57" s="20"/>
      <c r="O57" s="20"/>
      <c r="P57" s="19"/>
      <c r="Q57" s="4"/>
      <c r="R57" s="21"/>
      <c r="S57" s="20"/>
      <c r="T57" s="20"/>
      <c r="U57" s="19"/>
      <c r="V57" s="4"/>
      <c r="W57" s="11"/>
      <c r="X57" s="14"/>
    </row>
    <row r="58" spans="1:24">
      <c r="A58" s="16" t="s">
        <v>96</v>
      </c>
      <c r="B58" s="8">
        <f>+C58</f>
        <v>91575</v>
      </c>
      <c r="C58" s="9">
        <f>+C53</f>
        <v>91575</v>
      </c>
      <c r="D58" s="14"/>
      <c r="E58" s="14"/>
      <c r="F58" s="16" t="s">
        <v>82</v>
      </c>
      <c r="G58" s="8">
        <f>+H58</f>
        <v>1120689.6551724139</v>
      </c>
      <c r="H58" s="9">
        <f>+H53</f>
        <v>1120689.6551724139</v>
      </c>
      <c r="I58" s="14"/>
      <c r="J58" s="14"/>
      <c r="K58" s="16"/>
      <c r="L58" s="8"/>
      <c r="M58" s="9">
        <f>SUM(M53:M57)</f>
        <v>179310.34482758623</v>
      </c>
      <c r="N58" s="14"/>
      <c r="O58" s="14"/>
      <c r="P58" s="16"/>
      <c r="Q58" s="8">
        <f>SUM(Q53:Q57)</f>
        <v>130053.16091954024</v>
      </c>
      <c r="R58" s="9">
        <f>SUM(R53:R57)</f>
        <v>1212264.6551724139</v>
      </c>
      <c r="S58" s="14"/>
      <c r="T58" s="14"/>
      <c r="U58" s="16"/>
      <c r="V58" s="8">
        <f>SUM(V53:V57)</f>
        <v>9708.3333333333339</v>
      </c>
      <c r="W58" s="9">
        <f>+V58</f>
        <v>9708.3333333333339</v>
      </c>
      <c r="X58" s="14" t="s">
        <v>91</v>
      </c>
    </row>
    <row r="59" spans="1:24">
      <c r="B59" s="52"/>
      <c r="C59" s="53"/>
      <c r="G59" s="52"/>
      <c r="H59" s="55"/>
      <c r="I59" s="14"/>
      <c r="J59" s="14"/>
      <c r="K59" s="16"/>
      <c r="L59" s="4"/>
      <c r="M59" s="5">
        <f>+M58</f>
        <v>179310.34482758623</v>
      </c>
      <c r="N59" s="14"/>
      <c r="O59" s="14"/>
      <c r="P59" s="16" t="s">
        <v>99</v>
      </c>
      <c r="Q59" s="4">
        <f>+R59</f>
        <v>1082211.4942528736</v>
      </c>
      <c r="R59" s="5">
        <f>+R58-Q58</f>
        <v>1082211.4942528736</v>
      </c>
      <c r="S59" s="14"/>
      <c r="T59" s="14"/>
      <c r="U59" s="16"/>
      <c r="V59" s="52"/>
      <c r="W59" s="53"/>
    </row>
    <row r="60" spans="1:24">
      <c r="B60" s="52"/>
      <c r="C60" s="53"/>
      <c r="G60" s="52"/>
      <c r="H60" s="53"/>
      <c r="I60" s="14"/>
      <c r="J60" s="14"/>
      <c r="K60" s="16"/>
      <c r="L60" s="4"/>
      <c r="M60" s="14"/>
      <c r="N60" s="14"/>
      <c r="O60" s="14"/>
      <c r="P60" s="16"/>
      <c r="Q60" s="52"/>
      <c r="R60" s="58"/>
      <c r="S60" s="14"/>
      <c r="T60" s="14"/>
      <c r="U60" s="16"/>
      <c r="V60" s="52"/>
      <c r="W60" s="53"/>
    </row>
    <row r="61" spans="1:24">
      <c r="D61" s="14"/>
      <c r="E61" s="14"/>
      <c r="F61" s="16"/>
    </row>
    <row r="62" spans="1:24">
      <c r="E62" s="14"/>
      <c r="F62" s="16"/>
    </row>
    <row r="63" spans="1:24">
      <c r="B63" s="40" t="s">
        <v>86</v>
      </c>
      <c r="C63" s="40"/>
      <c r="D63" s="14"/>
      <c r="E63" s="14"/>
      <c r="F63" s="16"/>
      <c r="G63" s="40" t="s">
        <v>87</v>
      </c>
      <c r="H63" s="40"/>
      <c r="I63" s="14"/>
      <c r="J63" s="14"/>
      <c r="K63" s="16"/>
      <c r="L63" s="40" t="s">
        <v>32</v>
      </c>
      <c r="M63" s="40"/>
      <c r="N63" s="14"/>
      <c r="O63" s="14"/>
      <c r="P63" s="16"/>
      <c r="Q63" s="40"/>
      <c r="R63" s="40"/>
      <c r="S63" s="14"/>
      <c r="T63" s="14"/>
      <c r="U63" s="16"/>
      <c r="V63" s="40"/>
      <c r="W63" s="40"/>
    </row>
    <row r="64" spans="1:24">
      <c r="B64" s="2"/>
      <c r="C64" s="3">
        <f>+V53</f>
        <v>9375</v>
      </c>
      <c r="D64" s="14" t="s">
        <v>80</v>
      </c>
      <c r="E64" s="14"/>
      <c r="F64" s="16"/>
      <c r="G64" s="2"/>
      <c r="H64" s="3">
        <f>+V54</f>
        <v>333.33333333333331</v>
      </c>
      <c r="I64" s="1" t="s">
        <v>88</v>
      </c>
      <c r="J64" s="14"/>
      <c r="L64" s="2"/>
      <c r="M64" s="3">
        <f>+Q59</f>
        <v>1082211.4942528736</v>
      </c>
      <c r="N64" s="1" t="s">
        <v>100</v>
      </c>
      <c r="O64" s="14"/>
      <c r="P64" s="16"/>
      <c r="Q64" s="2"/>
      <c r="R64" s="3"/>
      <c r="T64" s="14"/>
      <c r="U64" s="16"/>
      <c r="V64" s="2"/>
      <c r="W64" s="3"/>
    </row>
    <row r="65" spans="1:23">
      <c r="B65" s="4"/>
      <c r="C65" s="17"/>
      <c r="D65" s="14"/>
      <c r="E65" s="14"/>
      <c r="F65" s="16"/>
      <c r="G65" s="4"/>
      <c r="I65" s="14"/>
      <c r="J65" s="14"/>
      <c r="L65" s="4"/>
      <c r="O65" s="14"/>
      <c r="P65" s="16"/>
      <c r="Q65" s="4"/>
      <c r="R65" s="17"/>
      <c r="S65" s="14"/>
      <c r="T65" s="14"/>
      <c r="U65" s="16"/>
      <c r="V65" s="4"/>
    </row>
    <row r="66" spans="1:23">
      <c r="B66" s="4"/>
      <c r="C66" s="17"/>
      <c r="D66" s="14"/>
      <c r="E66" s="14"/>
      <c r="F66" s="16"/>
      <c r="G66" s="4"/>
      <c r="I66" s="14"/>
      <c r="J66" s="14"/>
      <c r="K66" s="16"/>
      <c r="L66" s="4"/>
      <c r="M66" s="14"/>
      <c r="N66" s="14"/>
      <c r="O66" s="14"/>
      <c r="P66" s="16"/>
      <c r="Q66" s="4"/>
      <c r="R66" s="17"/>
      <c r="S66" s="14"/>
      <c r="T66" s="14"/>
      <c r="U66" s="16"/>
      <c r="V66" s="4"/>
    </row>
    <row r="67" spans="1:23">
      <c r="B67" s="6"/>
      <c r="C67" s="7"/>
      <c r="D67" s="14"/>
      <c r="E67" s="14"/>
      <c r="F67" s="16"/>
      <c r="G67" s="6"/>
      <c r="H67" s="7"/>
      <c r="I67" s="14"/>
      <c r="J67" s="14"/>
      <c r="K67" s="16"/>
      <c r="L67" s="6"/>
      <c r="M67" s="7"/>
      <c r="N67" s="14"/>
      <c r="O67" s="14"/>
      <c r="P67" s="16"/>
      <c r="Q67" s="4"/>
      <c r="R67" s="17"/>
      <c r="S67" s="14"/>
      <c r="T67" s="14"/>
      <c r="U67" s="16"/>
      <c r="V67" s="4"/>
    </row>
    <row r="68" spans="1:23">
      <c r="B68" s="8"/>
      <c r="C68" s="9"/>
      <c r="D68" s="14"/>
      <c r="E68" s="14"/>
      <c r="F68" s="16"/>
      <c r="G68" s="8"/>
      <c r="H68" s="9"/>
      <c r="I68" s="14"/>
      <c r="J68" s="14"/>
      <c r="K68" s="16"/>
      <c r="L68" s="8"/>
      <c r="M68" s="9"/>
      <c r="N68" s="14"/>
      <c r="O68" s="14"/>
      <c r="P68" s="16"/>
      <c r="Q68" s="8"/>
      <c r="R68" s="9"/>
      <c r="S68" s="14"/>
      <c r="T68" s="14"/>
      <c r="U68" s="16"/>
      <c r="V68" s="8"/>
      <c r="W68" s="9"/>
    </row>
    <row r="69" spans="1:23">
      <c r="B69" s="4"/>
      <c r="G69" s="4"/>
      <c r="I69" s="14"/>
      <c r="J69" s="14"/>
      <c r="L69" s="4"/>
      <c r="N69" s="14"/>
      <c r="O69" s="14"/>
      <c r="P69" s="16"/>
      <c r="Q69" s="4"/>
      <c r="S69" s="14"/>
      <c r="T69" s="14"/>
      <c r="U69" s="16"/>
      <c r="V69" s="4"/>
    </row>
    <row r="70" spans="1:23">
      <c r="B70" s="4"/>
      <c r="C70" s="17"/>
      <c r="G70" s="4"/>
      <c r="I70" s="14"/>
      <c r="J70" s="14"/>
      <c r="K70" s="16"/>
      <c r="L70" s="4"/>
      <c r="N70" s="14"/>
      <c r="O70" s="14"/>
      <c r="P70" s="16"/>
      <c r="Q70" s="4"/>
      <c r="R70" s="17"/>
      <c r="S70" s="14"/>
      <c r="T70" s="14"/>
      <c r="U70" s="16"/>
      <c r="V70" s="4"/>
    </row>
    <row r="71" spans="1:23">
      <c r="D71" s="14"/>
      <c r="E71" s="14"/>
      <c r="F71" s="16"/>
    </row>
    <row r="72" spans="1:23">
      <c r="E72" s="14"/>
      <c r="F72" s="16"/>
    </row>
    <row r="73" spans="1:23">
      <c r="B73" s="40"/>
      <c r="C73" s="40"/>
      <c r="D73" s="14"/>
      <c r="E73" s="14"/>
      <c r="F73" s="16"/>
      <c r="G73" s="40"/>
      <c r="H73" s="40"/>
      <c r="I73" s="14"/>
      <c r="J73" s="14"/>
      <c r="K73" s="16"/>
      <c r="L73" s="40"/>
      <c r="M73" s="40"/>
      <c r="N73" s="14"/>
      <c r="O73" s="14"/>
      <c r="P73" s="16"/>
      <c r="Q73" s="40"/>
      <c r="R73" s="40"/>
    </row>
    <row r="74" spans="1:23">
      <c r="A74" s="1"/>
      <c r="B74" s="2"/>
      <c r="C74" s="3"/>
      <c r="D74" s="14"/>
      <c r="E74" s="14"/>
      <c r="F74" s="16"/>
      <c r="G74" s="2"/>
      <c r="H74" s="3"/>
      <c r="J74" s="14"/>
      <c r="L74" s="2"/>
      <c r="M74" s="3"/>
      <c r="O74" s="14"/>
      <c r="P74" s="16"/>
      <c r="Q74" s="2"/>
      <c r="R74" s="3"/>
    </row>
    <row r="75" spans="1:23">
      <c r="A75" s="1"/>
      <c r="B75" s="4"/>
      <c r="C75" s="17"/>
      <c r="D75" s="14"/>
      <c r="E75" s="14"/>
      <c r="F75" s="16"/>
      <c r="G75" s="4"/>
      <c r="I75" s="14"/>
      <c r="J75" s="14"/>
      <c r="L75" s="4"/>
      <c r="O75" s="14"/>
      <c r="P75" s="16"/>
      <c r="Q75" s="4"/>
      <c r="R75" s="17"/>
    </row>
    <row r="76" spans="1:23">
      <c r="A76" s="1"/>
      <c r="B76" s="4"/>
      <c r="C76" s="17"/>
      <c r="D76" s="14"/>
      <c r="E76" s="14"/>
      <c r="F76" s="16"/>
      <c r="G76" s="4"/>
      <c r="I76" s="14"/>
      <c r="J76" s="14"/>
      <c r="K76" s="16"/>
      <c r="L76" s="4"/>
      <c r="M76" s="14"/>
      <c r="N76" s="14"/>
      <c r="O76" s="14"/>
      <c r="P76" s="16"/>
      <c r="Q76" s="4"/>
      <c r="R76" s="17"/>
      <c r="U76" s="1"/>
      <c r="W76" s="1"/>
    </row>
    <row r="77" spans="1:23">
      <c r="A77" s="1"/>
      <c r="B77" s="6"/>
      <c r="C77" s="7"/>
      <c r="D77" s="14"/>
      <c r="E77" s="14"/>
      <c r="F77" s="16"/>
      <c r="G77" s="6"/>
      <c r="H77" s="7"/>
      <c r="I77" s="14"/>
      <c r="J77" s="14"/>
      <c r="K77" s="16"/>
      <c r="L77" s="6"/>
      <c r="M77" s="7"/>
      <c r="N77" s="14"/>
      <c r="O77" s="14"/>
      <c r="P77" s="16"/>
      <c r="Q77" s="4"/>
      <c r="R77" s="17"/>
      <c r="U77" s="1"/>
      <c r="W77" s="1"/>
    </row>
    <row r="78" spans="1:23">
      <c r="A78" s="1"/>
      <c r="B78" s="8"/>
      <c r="C78" s="9"/>
      <c r="D78" s="14"/>
      <c r="E78" s="14"/>
      <c r="F78" s="16"/>
      <c r="G78" s="8"/>
      <c r="H78" s="9"/>
      <c r="I78" s="14"/>
      <c r="J78" s="14"/>
      <c r="K78" s="16"/>
      <c r="L78" s="8"/>
      <c r="M78" s="9"/>
      <c r="N78" s="14"/>
      <c r="O78" s="14"/>
      <c r="P78" s="16"/>
      <c r="Q78" s="8"/>
      <c r="R78" s="9"/>
      <c r="U78" s="1"/>
      <c r="W78" s="1"/>
    </row>
    <row r="79" spans="1:23">
      <c r="B79" s="4"/>
      <c r="G79" s="4"/>
      <c r="I79" s="14"/>
      <c r="J79" s="14"/>
      <c r="L79" s="4"/>
      <c r="N79" s="14"/>
      <c r="O79" s="14"/>
      <c r="P79" s="16"/>
      <c r="Q79" s="4"/>
      <c r="U79" s="1"/>
      <c r="W79" s="1"/>
    </row>
    <row r="80" spans="1:23">
      <c r="B80" s="4"/>
      <c r="C80" s="17"/>
      <c r="G80" s="4"/>
      <c r="I80" s="14"/>
      <c r="J80" s="14"/>
      <c r="K80" s="16"/>
      <c r="L80" s="4"/>
      <c r="N80" s="14"/>
      <c r="O80" s="14"/>
      <c r="P80" s="16"/>
      <c r="Q80" s="4"/>
      <c r="R80" s="17"/>
      <c r="U80" s="1"/>
      <c r="W80" s="1"/>
    </row>
  </sheetData>
  <mergeCells count="34">
    <mergeCell ref="B22:C22"/>
    <mergeCell ref="G22:H22"/>
    <mergeCell ref="L22:M22"/>
    <mergeCell ref="Q22:R22"/>
    <mergeCell ref="V22:W22"/>
    <mergeCell ref="B5:C5"/>
    <mergeCell ref="G5:H5"/>
    <mergeCell ref="L5:M5"/>
    <mergeCell ref="Q5:R5"/>
    <mergeCell ref="V5:W5"/>
    <mergeCell ref="B42:C42"/>
    <mergeCell ref="G42:H42"/>
    <mergeCell ref="L42:M42"/>
    <mergeCell ref="Q42:R42"/>
    <mergeCell ref="V42:W42"/>
    <mergeCell ref="B32:C32"/>
    <mergeCell ref="G32:H32"/>
    <mergeCell ref="L32:M32"/>
    <mergeCell ref="Q32:R32"/>
    <mergeCell ref="V32:W32"/>
    <mergeCell ref="V52:W52"/>
    <mergeCell ref="B63:C63"/>
    <mergeCell ref="G63:H63"/>
    <mergeCell ref="L63:M63"/>
    <mergeCell ref="Q63:R63"/>
    <mergeCell ref="V63:W63"/>
    <mergeCell ref="G52:H52"/>
    <mergeCell ref="B73:C73"/>
    <mergeCell ref="G73:H73"/>
    <mergeCell ref="L73:M73"/>
    <mergeCell ref="Q73:R73"/>
    <mergeCell ref="B52:C52"/>
    <mergeCell ref="L52:M52"/>
    <mergeCell ref="Q52:R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9"/>
  <sheetViews>
    <sheetView topLeftCell="B3" zoomScale="85" zoomScaleNormal="85" workbookViewId="0">
      <selection activeCell="G30" sqref="G30"/>
    </sheetView>
  </sheetViews>
  <sheetFormatPr baseColWidth="10" defaultRowHeight="15"/>
  <cols>
    <col min="1" max="1" width="11.42578125" style="14"/>
    <col min="2" max="2" width="5.140625" style="14" customWidth="1"/>
    <col min="3" max="3" width="24.7109375" style="14" customWidth="1"/>
    <col min="4" max="7" width="14.28515625" style="14" customWidth="1"/>
    <col min="8" max="16384" width="11.42578125" style="14"/>
  </cols>
  <sheetData>
    <row r="3" spans="2:7" ht="18.75">
      <c r="B3" s="45" t="s">
        <v>10</v>
      </c>
      <c r="C3" s="45"/>
      <c r="D3" s="41" t="s">
        <v>11</v>
      </c>
      <c r="E3" s="42"/>
      <c r="F3" s="43" t="s">
        <v>12</v>
      </c>
      <c r="G3" s="44"/>
    </row>
    <row r="4" spans="2:7" ht="18.75">
      <c r="B4" s="45"/>
      <c r="C4" s="45"/>
      <c r="D4" s="24" t="s">
        <v>0</v>
      </c>
      <c r="E4" s="25" t="s">
        <v>1</v>
      </c>
      <c r="F4" s="26" t="s">
        <v>13</v>
      </c>
      <c r="G4" s="27" t="s">
        <v>14</v>
      </c>
    </row>
    <row r="5" spans="2:7">
      <c r="B5" s="18" t="s">
        <v>34</v>
      </c>
      <c r="C5" s="23"/>
      <c r="D5" s="15">
        <v>5000</v>
      </c>
      <c r="E5" s="15">
        <v>4300</v>
      </c>
      <c r="F5" s="15">
        <f>+D5-E5</f>
        <v>700</v>
      </c>
      <c r="G5" s="15"/>
    </row>
    <row r="6" spans="2:7">
      <c r="B6" s="38" t="s">
        <v>2</v>
      </c>
      <c r="C6" s="23"/>
      <c r="D6" s="15">
        <v>15300000</v>
      </c>
      <c r="E6" s="15">
        <v>683075</v>
      </c>
      <c r="F6" s="15">
        <f t="shared" ref="F6:F12" si="0">+D6-E6</f>
        <v>14616925</v>
      </c>
      <c r="G6" s="15"/>
    </row>
    <row r="7" spans="2:7">
      <c r="B7" s="39" t="s">
        <v>15</v>
      </c>
      <c r="C7" s="23"/>
      <c r="D7" s="15">
        <v>816600</v>
      </c>
      <c r="E7" s="15">
        <v>112069</v>
      </c>
      <c r="F7" s="15">
        <f t="shared" si="0"/>
        <v>704531</v>
      </c>
      <c r="G7" s="15"/>
    </row>
    <row r="8" spans="2:7">
      <c r="B8" s="18" t="s">
        <v>101</v>
      </c>
      <c r="C8" s="23"/>
      <c r="D8" s="15">
        <v>375000</v>
      </c>
      <c r="E8" s="15">
        <v>0</v>
      </c>
      <c r="F8" s="15">
        <f t="shared" si="0"/>
        <v>375000</v>
      </c>
      <c r="G8" s="15"/>
    </row>
    <row r="9" spans="2:7">
      <c r="B9" s="18" t="s">
        <v>102</v>
      </c>
      <c r="C9" s="23"/>
      <c r="D9" s="15">
        <v>40000</v>
      </c>
      <c r="E9" s="15">
        <v>0</v>
      </c>
      <c r="F9" s="15">
        <f t="shared" si="0"/>
        <v>40000</v>
      </c>
      <c r="G9" s="15"/>
    </row>
    <row r="10" spans="2:7">
      <c r="B10" s="18" t="s">
        <v>103</v>
      </c>
      <c r="C10" s="23"/>
      <c r="D10" s="15">
        <v>150000</v>
      </c>
      <c r="E10" s="15">
        <v>0</v>
      </c>
      <c r="F10" s="15">
        <f t="shared" si="0"/>
        <v>150000</v>
      </c>
      <c r="G10" s="15"/>
    </row>
    <row r="11" spans="2:7">
      <c r="B11" s="18" t="s">
        <v>37</v>
      </c>
      <c r="C11" s="23"/>
      <c r="D11" s="15">
        <v>9233</v>
      </c>
      <c r="E11" s="15">
        <v>3828</v>
      </c>
      <c r="F11" s="15">
        <f t="shared" si="0"/>
        <v>5405</v>
      </c>
      <c r="G11" s="15"/>
    </row>
    <row r="12" spans="2:7">
      <c r="B12" s="18" t="s">
        <v>39</v>
      </c>
      <c r="C12" s="23"/>
      <c r="D12" s="15">
        <v>5152</v>
      </c>
      <c r="E12" s="15">
        <v>0</v>
      </c>
      <c r="F12" s="15">
        <f t="shared" si="0"/>
        <v>5152</v>
      </c>
      <c r="G12" s="15"/>
    </row>
    <row r="13" spans="2:7">
      <c r="B13" s="18" t="s">
        <v>86</v>
      </c>
      <c r="C13" s="23"/>
      <c r="D13" s="15">
        <v>0</v>
      </c>
      <c r="E13" s="15">
        <v>9375</v>
      </c>
      <c r="F13" s="15"/>
      <c r="G13" s="15">
        <f>+E13-D13</f>
        <v>9375</v>
      </c>
    </row>
    <row r="14" spans="2:7">
      <c r="B14" s="18" t="s">
        <v>104</v>
      </c>
      <c r="C14" s="23"/>
      <c r="D14" s="15">
        <v>0</v>
      </c>
      <c r="E14" s="15">
        <v>333</v>
      </c>
      <c r="F14" s="15"/>
      <c r="G14" s="15">
        <f t="shared" ref="G14:G20" si="1">+E14-D14</f>
        <v>333</v>
      </c>
    </row>
    <row r="15" spans="2:7">
      <c r="B15" s="18"/>
      <c r="C15" s="23" t="s">
        <v>3</v>
      </c>
      <c r="D15" s="15">
        <v>0</v>
      </c>
      <c r="E15" s="15">
        <v>25000</v>
      </c>
      <c r="F15" s="15"/>
      <c r="G15" s="15">
        <f t="shared" si="1"/>
        <v>25000</v>
      </c>
    </row>
    <row r="16" spans="2:7">
      <c r="B16" s="18"/>
      <c r="C16" s="23" t="s">
        <v>41</v>
      </c>
      <c r="D16" s="15">
        <v>0</v>
      </c>
      <c r="E16" s="15">
        <v>22000</v>
      </c>
      <c r="F16" s="15"/>
      <c r="G16" s="15">
        <f t="shared" si="1"/>
        <v>22000</v>
      </c>
    </row>
    <row r="17" spans="2:7">
      <c r="B17" s="18"/>
      <c r="C17" s="23" t="s">
        <v>76</v>
      </c>
      <c r="D17" s="15">
        <v>0</v>
      </c>
      <c r="E17" s="15">
        <v>179310</v>
      </c>
      <c r="F17" s="15"/>
      <c r="G17" s="15">
        <f t="shared" si="1"/>
        <v>179310</v>
      </c>
    </row>
    <row r="18" spans="2:7">
      <c r="B18" s="18"/>
      <c r="C18" s="23" t="s">
        <v>38</v>
      </c>
      <c r="D18" s="15">
        <v>0</v>
      </c>
      <c r="E18" s="15">
        <v>20690</v>
      </c>
      <c r="F18" s="15"/>
      <c r="G18" s="15">
        <f t="shared" si="1"/>
        <v>20690</v>
      </c>
    </row>
    <row r="19" spans="2:7">
      <c r="B19" s="18"/>
      <c r="C19" s="23" t="s">
        <v>17</v>
      </c>
      <c r="D19" s="15">
        <v>0</v>
      </c>
      <c r="E19" s="15">
        <v>14558793</v>
      </c>
      <c r="F19" s="15"/>
      <c r="G19" s="15">
        <f t="shared" si="1"/>
        <v>14558793</v>
      </c>
    </row>
    <row r="20" spans="2:7">
      <c r="B20" s="18"/>
      <c r="C20" s="23" t="s">
        <v>32</v>
      </c>
      <c r="D20" s="15">
        <v>0</v>
      </c>
      <c r="E20" s="15">
        <v>1082212</v>
      </c>
      <c r="F20" s="15"/>
      <c r="G20" s="15">
        <f t="shared" si="1"/>
        <v>1082212</v>
      </c>
    </row>
    <row r="21" spans="2:7">
      <c r="B21" s="18"/>
      <c r="C21" s="23"/>
      <c r="D21" s="15"/>
      <c r="E21" s="15"/>
      <c r="F21" s="15"/>
      <c r="G21" s="15"/>
    </row>
    <row r="22" spans="2:7">
      <c r="B22" s="18"/>
      <c r="C22" s="23"/>
      <c r="D22" s="15"/>
      <c r="E22" s="15"/>
      <c r="F22" s="15"/>
      <c r="G22" s="15"/>
    </row>
    <row r="23" spans="2:7">
      <c r="B23" s="18"/>
      <c r="C23" s="23"/>
      <c r="D23" s="15"/>
      <c r="E23" s="15"/>
      <c r="F23" s="15"/>
      <c r="G23" s="15"/>
    </row>
    <row r="24" spans="2:7">
      <c r="B24" s="18"/>
      <c r="C24" s="23"/>
      <c r="D24" s="15"/>
      <c r="E24" s="15"/>
      <c r="F24" s="15"/>
      <c r="G24" s="15"/>
    </row>
    <row r="25" spans="2:7">
      <c r="B25" s="18"/>
      <c r="C25" s="23"/>
      <c r="D25" s="15"/>
      <c r="E25" s="15"/>
      <c r="F25" s="15"/>
      <c r="G25" s="15"/>
    </row>
    <row r="26" spans="2:7">
      <c r="B26" s="46"/>
      <c r="C26" s="47"/>
      <c r="D26" s="28">
        <f>SUM(D5:D20)</f>
        <v>16700985</v>
      </c>
      <c r="E26" s="28">
        <f>SUM(E5:E20)</f>
        <v>16700985</v>
      </c>
      <c r="F26" s="29">
        <f>SUM(F5:F20)</f>
        <v>15897713</v>
      </c>
      <c r="G26" s="29">
        <f>SUM(G13:G20)</f>
        <v>15897713</v>
      </c>
    </row>
    <row r="27" spans="2:7">
      <c r="B27" s="48"/>
      <c r="C27" s="49"/>
      <c r="D27" s="22"/>
      <c r="E27" s="22"/>
      <c r="F27" s="22"/>
      <c r="G27" s="22"/>
    </row>
    <row r="28" spans="2:7">
      <c r="E28" s="1"/>
      <c r="G28" s="1"/>
    </row>
    <row r="29" spans="2:7">
      <c r="D29" s="1">
        <f>+D26-E26</f>
        <v>0</v>
      </c>
      <c r="F29" s="1">
        <f>+F26-G26</f>
        <v>0</v>
      </c>
    </row>
  </sheetData>
  <mergeCells count="4">
    <mergeCell ref="D3:E3"/>
    <mergeCell ref="F3:G3"/>
    <mergeCell ref="B3:C4"/>
    <mergeCell ref="B26:C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4:F19"/>
  <sheetViews>
    <sheetView topLeftCell="C1" workbookViewId="0">
      <selection activeCell="G18" sqref="G18"/>
    </sheetView>
  </sheetViews>
  <sheetFormatPr baseColWidth="10" defaultRowHeight="15"/>
  <cols>
    <col min="3" max="3" width="3.7109375" customWidth="1"/>
    <col min="4" max="4" width="28.140625" customWidth="1"/>
    <col min="5" max="5" width="13.7109375" customWidth="1"/>
    <col min="6" max="6" width="13.140625" customWidth="1"/>
  </cols>
  <sheetData>
    <row r="4" spans="3:6">
      <c r="C4" t="s">
        <v>4</v>
      </c>
      <c r="F4" s="33">
        <f>+'ESQUEMAS DE MAYOR'!H58</f>
        <v>1120689.6551724139</v>
      </c>
    </row>
    <row r="5" spans="3:6">
      <c r="C5" t="s">
        <v>5</v>
      </c>
      <c r="F5" s="34">
        <f>+'ESQUEMAS DE MAYOR'!V47</f>
        <v>112068.96551724139</v>
      </c>
    </row>
    <row r="6" spans="3:6">
      <c r="C6" t="s">
        <v>21</v>
      </c>
      <c r="F6" s="33">
        <f>+F4-F5</f>
        <v>1008620.6896551725</v>
      </c>
    </row>
    <row r="7" spans="3:6">
      <c r="C7" t="s">
        <v>22</v>
      </c>
      <c r="F7" s="33">
        <f>+E8+E9</f>
        <v>17466.954022988506</v>
      </c>
    </row>
    <row r="8" spans="3:6">
      <c r="D8" t="s">
        <v>23</v>
      </c>
      <c r="E8" s="33">
        <f>+'ESQUEMAS DE MAYOR'!V58</f>
        <v>9708.3333333333339</v>
      </c>
    </row>
    <row r="9" spans="3:6">
      <c r="D9" t="s">
        <v>19</v>
      </c>
      <c r="E9" s="34">
        <f>+'ESQUEMAS DE MAYOR'!Q47</f>
        <v>7758.620689655173</v>
      </c>
      <c r="F9" s="35"/>
    </row>
    <row r="10" spans="3:6">
      <c r="C10" t="s">
        <v>24</v>
      </c>
      <c r="F10" s="33">
        <f>+F6-F7</f>
        <v>991153.73563218396</v>
      </c>
    </row>
    <row r="11" spans="3:6">
      <c r="C11" t="s">
        <v>20</v>
      </c>
      <c r="F11" s="33">
        <f>+'ESQUEMAS DE MAYOR'!V37</f>
        <v>517.24137931034488</v>
      </c>
    </row>
    <row r="12" spans="3:6">
      <c r="C12" t="s">
        <v>25</v>
      </c>
      <c r="F12" s="34">
        <f>+'ESQUEMAS DE MAYOR'!C58</f>
        <v>91575</v>
      </c>
    </row>
    <row r="13" spans="3:6">
      <c r="C13" t="s">
        <v>26</v>
      </c>
      <c r="F13" s="33">
        <f>+F10-F11+F12</f>
        <v>1082211.4942528736</v>
      </c>
    </row>
    <row r="14" spans="3:6">
      <c r="C14" t="s">
        <v>27</v>
      </c>
      <c r="F14" s="33">
        <v>0</v>
      </c>
    </row>
    <row r="15" spans="3:6">
      <c r="C15" t="s">
        <v>18</v>
      </c>
      <c r="F15" s="34">
        <f>+'ESQUEMAS DE MAYOR'!M68</f>
        <v>0</v>
      </c>
    </row>
    <row r="16" spans="3:6">
      <c r="C16" t="s">
        <v>28</v>
      </c>
      <c r="F16" s="33">
        <f>+F13-F14+F15</f>
        <v>1082211.4942528736</v>
      </c>
    </row>
    <row r="17" spans="3:6">
      <c r="C17" t="s">
        <v>29</v>
      </c>
      <c r="F17" s="33">
        <f>+'ESQUEMAS DE MAYOR'!W54</f>
        <v>0</v>
      </c>
    </row>
    <row r="18" spans="3:6">
      <c r="C18" t="s">
        <v>30</v>
      </c>
      <c r="F18" s="34">
        <f>+'ESQUEMAS DE MAYOR'!C68</f>
        <v>0</v>
      </c>
    </row>
    <row r="19" spans="3:6">
      <c r="C19" t="s">
        <v>16</v>
      </c>
      <c r="F19" s="33">
        <f>+F16-F17-F18</f>
        <v>1082211.4942528736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ESQUEMAS DE MAYOR</vt:lpstr>
      <vt:lpstr>BALANZA</vt:lpstr>
      <vt:lpstr>EDO. RESULTADOS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</dc:creator>
  <cp:lastModifiedBy>Freud</cp:lastModifiedBy>
  <dcterms:created xsi:type="dcterms:W3CDTF">2010-09-24T15:01:00Z</dcterms:created>
  <dcterms:modified xsi:type="dcterms:W3CDTF">2013-04-10T21:32:56Z</dcterms:modified>
</cp:coreProperties>
</file>