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MATRIZ" sheetId="1" r:id="rId1"/>
    <sheet name="ATARRAYA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27" i="2"/>
  <c r="G26"/>
  <c r="C27"/>
  <c r="C26"/>
  <c r="B17"/>
  <c r="B16"/>
  <c r="C16"/>
  <c r="H17"/>
  <c r="L16"/>
  <c r="M7"/>
  <c r="M6"/>
  <c r="H8"/>
  <c r="G7"/>
  <c r="H7"/>
  <c r="B7"/>
  <c r="B6"/>
  <c r="C6"/>
  <c r="C17" i="1"/>
  <c r="C16"/>
  <c r="Q7"/>
  <c r="Q6"/>
  <c r="B7"/>
  <c r="B6"/>
  <c r="B47"/>
  <c r="B46"/>
  <c r="G46"/>
  <c r="H46"/>
  <c r="L46"/>
  <c r="M46"/>
  <c r="V37"/>
  <c r="V36"/>
  <c r="Q36"/>
  <c r="M36"/>
  <c r="H37"/>
  <c r="B36"/>
  <c r="B27"/>
  <c r="B26"/>
  <c r="C26"/>
  <c r="V26"/>
  <c r="W26"/>
  <c r="R27"/>
  <c r="Q26"/>
  <c r="R26"/>
  <c r="V16"/>
  <c r="W16"/>
  <c r="Q16"/>
  <c r="R16"/>
  <c r="L17"/>
  <c r="L16"/>
  <c r="H18"/>
  <c r="H17"/>
  <c r="L7"/>
  <c r="L6"/>
  <c r="M6"/>
  <c r="G8"/>
  <c r="G7"/>
  <c r="H7"/>
  <c r="G22" i="2"/>
  <c r="B13"/>
  <c r="C22" i="1"/>
  <c r="Q22"/>
  <c r="V22"/>
  <c r="Q35"/>
  <c r="M35"/>
  <c r="H35"/>
  <c r="G6"/>
  <c r="G2" i="2"/>
  <c r="C2"/>
  <c r="B33" i="1"/>
  <c r="G5" s="1"/>
  <c r="M42"/>
  <c r="H42"/>
  <c r="Q34" s="1"/>
  <c r="L42"/>
  <c r="M34"/>
  <c r="H34"/>
  <c r="C12" i="2"/>
  <c r="L12" s="1"/>
  <c r="B3"/>
  <c r="M2"/>
  <c r="H12"/>
  <c r="G42" i="1"/>
  <c r="G3"/>
  <c r="M4"/>
  <c r="Q33"/>
  <c r="B42"/>
  <c r="V32"/>
  <c r="G4"/>
  <c r="R23"/>
  <c r="M33"/>
  <c r="H32"/>
  <c r="B12" i="2"/>
  <c r="H3" s="1"/>
  <c r="B23" i="1"/>
  <c r="R22"/>
  <c r="W22"/>
  <c r="G22"/>
  <c r="H22" s="1"/>
  <c r="H2" i="2"/>
  <c r="H2" i="1"/>
  <c r="W12"/>
  <c r="V12" s="1"/>
  <c r="M22" s="1"/>
  <c r="L22" s="1"/>
  <c r="H12"/>
  <c r="L12"/>
  <c r="R12" l="1"/>
</calcChain>
</file>

<file path=xl/comments1.xml><?xml version="1.0" encoding="utf-8"?>
<comments xmlns="http://schemas.openxmlformats.org/spreadsheetml/2006/main">
  <authors>
    <author>Freud</author>
  </authors>
  <commentList>
    <comment ref="Q12" authorId="0">
      <text>
        <r>
          <rPr>
            <b/>
            <sz val="9"/>
            <color indexed="81"/>
            <rFont val="Tahoma"/>
            <family val="2"/>
          </rPr>
          <t>Freud:</t>
        </r>
        <r>
          <rPr>
            <sz val="9"/>
            <color indexed="81"/>
            <rFont val="Tahoma"/>
            <family val="2"/>
          </rPr>
          <t xml:space="preserve">
MCIAS    $650,000
M. U. E.   $1´495,000
EST. IVA   </t>
        </r>
        <r>
          <rPr>
            <u/>
            <sz val="9"/>
            <color indexed="81"/>
            <rFont val="Tahoma"/>
            <family val="2"/>
          </rPr>
          <t>$343,200</t>
        </r>
        <r>
          <rPr>
            <sz val="9"/>
            <color indexed="81"/>
            <rFont val="Tahoma"/>
            <family val="2"/>
          </rPr>
          <t xml:space="preserve">
TOTAL     $2´488,200
COM        $74,646
BANCOS    $2´413,554
</t>
        </r>
      </text>
    </comment>
  </commentList>
</comments>
</file>

<file path=xl/sharedStrings.xml><?xml version="1.0" encoding="utf-8"?>
<sst xmlns="http://schemas.openxmlformats.org/spreadsheetml/2006/main" count="98" uniqueCount="58">
  <si>
    <t>CAJA</t>
  </si>
  <si>
    <t>BANCOS</t>
  </si>
  <si>
    <t>CLIENTES</t>
  </si>
  <si>
    <t>ALMACÉN</t>
  </si>
  <si>
    <t>SI)</t>
  </si>
  <si>
    <t>(3</t>
  </si>
  <si>
    <t>(1</t>
  </si>
  <si>
    <t>(6</t>
  </si>
  <si>
    <t>8)</t>
  </si>
  <si>
    <t>4)</t>
  </si>
  <si>
    <t>(2</t>
  </si>
  <si>
    <t>(9</t>
  </si>
  <si>
    <t>1)</t>
  </si>
  <si>
    <t>(7</t>
  </si>
  <si>
    <t>3)</t>
  </si>
  <si>
    <t>9)</t>
  </si>
  <si>
    <t>(5</t>
  </si>
  <si>
    <t>6A)</t>
  </si>
  <si>
    <t>(10</t>
  </si>
  <si>
    <t>IVA POR ACREDITAR</t>
  </si>
  <si>
    <t>10)</t>
  </si>
  <si>
    <t>PROVEEDORES</t>
  </si>
  <si>
    <t>IVA POR TRASLADAR</t>
  </si>
  <si>
    <t>IVA TRASLADADO</t>
  </si>
  <si>
    <t>7)</t>
  </si>
  <si>
    <t>(SI</t>
  </si>
  <si>
    <t>2)</t>
  </si>
  <si>
    <t>6)</t>
  </si>
  <si>
    <t>(4</t>
  </si>
  <si>
    <t>CAPITAL SOCIAL</t>
  </si>
  <si>
    <t>DOCTOS POR PAGAR</t>
  </si>
  <si>
    <t>DOCTOS POR COBRAR</t>
  </si>
  <si>
    <t>5)</t>
  </si>
  <si>
    <t>VENTAS</t>
  </si>
  <si>
    <t>COSTO DE VENTAS</t>
  </si>
  <si>
    <t>(6A</t>
  </si>
  <si>
    <t>(8</t>
  </si>
  <si>
    <t>INVERSIONES</t>
  </si>
  <si>
    <t>MERCANCIAS EN COM</t>
  </si>
  <si>
    <t>COM CTA MERCANCIAS</t>
  </si>
  <si>
    <t>CTA CORR "MATRIZ"</t>
  </si>
  <si>
    <t>CTA CORR "SUCURSAL"</t>
  </si>
  <si>
    <t>CAJA DEL COMITENTE</t>
  </si>
  <si>
    <t>3A)</t>
  </si>
  <si>
    <t>COM CTA CAJA</t>
  </si>
  <si>
    <t>(3A</t>
  </si>
  <si>
    <t>MARGEN DE UTILIDAD E.</t>
  </si>
  <si>
    <t>5A)</t>
  </si>
  <si>
    <t>GASTOS VENTA</t>
  </si>
  <si>
    <t>(5A</t>
  </si>
  <si>
    <t>5B)</t>
  </si>
  <si>
    <t>(5B</t>
  </si>
  <si>
    <t>MERCANCÍA EN CONSIG</t>
  </si>
  <si>
    <t>COMISIONISTA</t>
  </si>
  <si>
    <t>8A)</t>
  </si>
  <si>
    <t>(8A</t>
  </si>
  <si>
    <t>10A)</t>
  </si>
  <si>
    <t>(10A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</si>
</sst>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2" xfId="0" applyNumberFormat="1" applyFill="1" applyBorder="1"/>
    <xf numFmtId="3" fontId="0" fillId="0" borderId="3" xfId="0" applyNumberFormat="1" applyFill="1" applyBorder="1" applyAlignment="1">
      <alignment horizontal="left"/>
    </xf>
    <xf numFmtId="3" fontId="0" fillId="0" borderId="4" xfId="0" applyNumberFormat="1" applyFill="1" applyBorder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5" xfId="0" applyNumberFormat="1" applyFill="1" applyBorder="1"/>
    <xf numFmtId="3" fontId="0" fillId="0" borderId="1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0" fillId="0" borderId="6" xfId="0" applyNumberFormat="1" applyFill="1" applyBorder="1"/>
    <xf numFmtId="3" fontId="0" fillId="0" borderId="7" xfId="0" applyNumberFormat="1" applyFill="1" applyBorder="1" applyAlignment="1">
      <alignment horizontal="left"/>
    </xf>
    <xf numFmtId="3" fontId="0" fillId="0" borderId="0" xfId="0" applyNumberFormat="1" applyFill="1" applyBorder="1"/>
    <xf numFmtId="3" fontId="0" fillId="0" borderId="8" xfId="0" applyNumberFormat="1" applyFill="1" applyBorder="1" applyAlignment="1">
      <alignment horizontal="left"/>
    </xf>
    <xf numFmtId="3" fontId="1" fillId="0" borderId="4" xfId="0" applyNumberFormat="1" applyFont="1" applyFill="1" applyBorder="1"/>
    <xf numFmtId="3" fontId="2" fillId="0" borderId="0" xfId="0" applyNumberFormat="1" applyFont="1" applyFill="1" applyAlignment="1">
      <alignment horizontal="left"/>
    </xf>
    <xf numFmtId="3" fontId="0" fillId="2" borderId="4" xfId="0" applyNumberFormat="1" applyFill="1" applyBorder="1"/>
    <xf numFmtId="3" fontId="0" fillId="2" borderId="0" xfId="0" applyNumberForma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3" fontId="0" fillId="0" borderId="9" xfId="0" applyNumberFormat="1" applyFill="1" applyBorder="1" applyAlignment="1">
      <alignment horizontal="left"/>
    </xf>
    <xf numFmtId="3" fontId="0" fillId="2" borderId="6" xfId="0" applyNumberFormat="1" applyFill="1" applyBorder="1"/>
    <xf numFmtId="3" fontId="0" fillId="2" borderId="7" xfId="0" applyNumberFormat="1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3" fontId="0" fillId="2" borderId="2" xfId="0" applyNumberFormat="1" applyFill="1" applyBorder="1"/>
    <xf numFmtId="3" fontId="0" fillId="2" borderId="3" xfId="0" applyNumberFormat="1" applyFill="1" applyBorder="1" applyAlignment="1">
      <alignment horizontal="left"/>
    </xf>
    <xf numFmtId="3" fontId="0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opLeftCell="A2" zoomScale="145" zoomScaleNormal="145" workbookViewId="0">
      <selection activeCell="C18" sqref="C18"/>
    </sheetView>
  </sheetViews>
  <sheetFormatPr baseColWidth="10" defaultRowHeight="15"/>
  <cols>
    <col min="1" max="1" width="4.7109375" style="4" customWidth="1"/>
    <col min="2" max="2" width="11.42578125" style="3"/>
    <col min="3" max="3" width="11.42578125" style="9"/>
    <col min="4" max="5" width="4.7109375" style="3" customWidth="1"/>
    <col min="6" max="6" width="4.7109375" style="4" customWidth="1"/>
    <col min="7" max="7" width="11.42578125" style="3"/>
    <col min="8" max="8" width="11.42578125" style="9"/>
    <col min="9" max="10" width="4.7109375" style="3" customWidth="1"/>
    <col min="11" max="11" width="4.7109375" style="4" customWidth="1"/>
    <col min="12" max="12" width="11.42578125" style="3"/>
    <col min="13" max="13" width="11.42578125" style="9"/>
    <col min="14" max="15" width="4.7109375" style="3" customWidth="1"/>
    <col min="16" max="16" width="4.7109375" style="4" customWidth="1"/>
    <col min="17" max="17" width="11.42578125" style="3"/>
    <col min="18" max="18" width="11.42578125" style="9"/>
    <col min="19" max="20" width="4.7109375" style="3" customWidth="1"/>
    <col min="21" max="21" width="4.7109375" style="4" customWidth="1"/>
    <col min="22" max="22" width="11.42578125" style="3"/>
    <col min="23" max="23" width="11.42578125" style="9"/>
    <col min="24" max="24" width="4.7109375" style="3" customWidth="1"/>
    <col min="25" max="16384" width="11.42578125" style="3"/>
  </cols>
  <sheetData>
    <row r="1" spans="1:24">
      <c r="A1" s="1"/>
      <c r="B1" s="27" t="s">
        <v>0</v>
      </c>
      <c r="C1" s="27"/>
      <c r="D1" s="2"/>
      <c r="E1" s="2"/>
      <c r="F1" s="1"/>
      <c r="G1" s="27" t="s">
        <v>1</v>
      </c>
      <c r="H1" s="27"/>
      <c r="I1" s="2"/>
      <c r="J1" s="2"/>
      <c r="K1" s="1"/>
      <c r="L1" s="27" t="s">
        <v>3</v>
      </c>
      <c r="M1" s="27"/>
      <c r="N1" s="2"/>
      <c r="O1" s="2"/>
      <c r="P1" s="1"/>
      <c r="Q1" s="27" t="s">
        <v>37</v>
      </c>
      <c r="R1" s="27"/>
      <c r="S1" s="2"/>
      <c r="T1" s="2"/>
      <c r="U1" s="1"/>
      <c r="V1" s="27" t="s">
        <v>21</v>
      </c>
      <c r="W1" s="27"/>
      <c r="X1" s="2"/>
    </row>
    <row r="2" spans="1:24">
      <c r="A2" s="4" t="s">
        <v>4</v>
      </c>
      <c r="B2" s="5">
        <v>9000</v>
      </c>
      <c r="C2" s="6"/>
      <c r="E2" s="2"/>
      <c r="F2" s="4" t="s">
        <v>4</v>
      </c>
      <c r="G2" s="5">
        <v>25000000</v>
      </c>
      <c r="H2" s="6">
        <f>+B22</f>
        <v>7000000</v>
      </c>
      <c r="I2" s="3" t="s">
        <v>10</v>
      </c>
      <c r="J2" s="2"/>
      <c r="K2" s="4" t="s">
        <v>4</v>
      </c>
      <c r="L2" s="5">
        <v>3543208</v>
      </c>
      <c r="M2" s="24">
        <v>600000</v>
      </c>
      <c r="N2" s="3" t="s">
        <v>28</v>
      </c>
      <c r="O2" s="2"/>
      <c r="P2" s="4" t="s">
        <v>4</v>
      </c>
      <c r="Q2" s="5">
        <v>7095500</v>
      </c>
      <c r="R2" s="6"/>
      <c r="S2" s="2"/>
      <c r="T2" s="2"/>
      <c r="V2" s="5"/>
      <c r="W2" s="6">
        <v>600000</v>
      </c>
      <c r="X2" s="3" t="s">
        <v>25</v>
      </c>
    </row>
    <row r="3" spans="1:24">
      <c r="A3" s="1"/>
      <c r="B3" s="7"/>
      <c r="C3" s="8"/>
      <c r="D3" s="2"/>
      <c r="E3" s="2"/>
      <c r="F3" s="4" t="s">
        <v>47</v>
      </c>
      <c r="G3" s="7">
        <f>+Q12-B32</f>
        <v>2413554</v>
      </c>
      <c r="J3" s="2"/>
      <c r="L3" s="7"/>
      <c r="M3" s="12">
        <v>650000</v>
      </c>
      <c r="N3" s="2" t="s">
        <v>51</v>
      </c>
      <c r="O3" s="2"/>
      <c r="P3" s="1"/>
      <c r="Q3" s="7"/>
      <c r="R3" s="8"/>
      <c r="S3" s="2"/>
      <c r="T3" s="2"/>
      <c r="V3" s="7"/>
    </row>
    <row r="4" spans="1:24">
      <c r="A4" s="1"/>
      <c r="B4" s="7"/>
      <c r="C4" s="8"/>
      <c r="D4" s="2"/>
      <c r="E4" s="2"/>
      <c r="F4" s="4" t="s">
        <v>27</v>
      </c>
      <c r="G4" s="7">
        <f>((H33*1.16)*0.6)</f>
        <v>591599.99999999988</v>
      </c>
      <c r="J4" s="2"/>
      <c r="K4" s="1"/>
      <c r="L4" s="7"/>
      <c r="M4" s="9">
        <f>+Q33</f>
        <v>102000</v>
      </c>
      <c r="N4" s="2" t="s">
        <v>35</v>
      </c>
      <c r="O4" s="2"/>
      <c r="P4" s="1"/>
      <c r="Q4" s="7"/>
      <c r="R4" s="8"/>
      <c r="S4" s="2"/>
      <c r="T4" s="2"/>
      <c r="U4" s="1"/>
      <c r="V4" s="7"/>
      <c r="X4" s="2"/>
    </row>
    <row r="5" spans="1:24">
      <c r="A5" s="1"/>
      <c r="B5" s="10"/>
      <c r="C5" s="11"/>
      <c r="D5" s="2"/>
      <c r="E5" s="2"/>
      <c r="F5" s="4" t="s">
        <v>15</v>
      </c>
      <c r="G5" s="7">
        <f>+M42-B33</f>
        <v>1607760.0000000002</v>
      </c>
      <c r="H5" s="12"/>
      <c r="J5" s="2"/>
      <c r="K5" s="1"/>
      <c r="L5" s="10"/>
      <c r="M5" s="11">
        <v>350000</v>
      </c>
      <c r="N5" s="2" t="s">
        <v>13</v>
      </c>
      <c r="O5" s="2"/>
      <c r="P5" s="1"/>
      <c r="Q5" s="10"/>
      <c r="R5" s="11"/>
      <c r="S5" s="2"/>
      <c r="T5" s="2"/>
      <c r="U5" s="1"/>
      <c r="V5" s="10"/>
      <c r="W5" s="11"/>
      <c r="X5" s="2"/>
    </row>
    <row r="6" spans="1:24">
      <c r="A6" s="1"/>
      <c r="B6" s="13">
        <f>+B2</f>
        <v>9000</v>
      </c>
      <c r="C6" s="14"/>
      <c r="D6" s="2"/>
      <c r="E6" s="2"/>
      <c r="F6" s="4" t="s">
        <v>20</v>
      </c>
      <c r="G6" s="10">
        <f>+ATARRAYA!G2</f>
        <v>2408160</v>
      </c>
      <c r="H6" s="11"/>
      <c r="J6" s="2"/>
      <c r="K6" s="1"/>
      <c r="L6" s="13">
        <f>SUM(L2:L5)</f>
        <v>3543208</v>
      </c>
      <c r="M6" s="14">
        <f>SUM(M2:M5)</f>
        <v>1702000</v>
      </c>
      <c r="N6" s="2"/>
      <c r="O6" s="2"/>
      <c r="P6" s="1"/>
      <c r="Q6" s="13">
        <f>+Q2</f>
        <v>7095500</v>
      </c>
      <c r="R6" s="14"/>
      <c r="S6" s="2"/>
      <c r="T6" s="2"/>
      <c r="U6" s="1"/>
      <c r="V6" s="10"/>
      <c r="W6" s="11"/>
      <c r="X6" s="2"/>
    </row>
    <row r="7" spans="1:24">
      <c r="A7" s="1"/>
      <c r="B7" s="7">
        <f>+B6</f>
        <v>9000</v>
      </c>
      <c r="C7" s="8"/>
      <c r="D7" s="2"/>
      <c r="E7" s="2"/>
      <c r="F7" s="1"/>
      <c r="G7" s="13">
        <f>SUM(G2:G6)</f>
        <v>32021074</v>
      </c>
      <c r="H7" s="14">
        <f>SUM(H2:H6)</f>
        <v>7000000</v>
      </c>
      <c r="I7" s="2"/>
      <c r="J7" s="2"/>
      <c r="K7" s="1"/>
      <c r="L7" s="7">
        <f>+L6-M6</f>
        <v>1841208</v>
      </c>
      <c r="M7" s="2"/>
      <c r="N7" s="2"/>
      <c r="O7" s="2"/>
      <c r="P7" s="1"/>
      <c r="Q7" s="7">
        <f>+Q6</f>
        <v>7095500</v>
      </c>
      <c r="R7" s="8"/>
      <c r="S7" s="2"/>
      <c r="T7" s="2"/>
      <c r="U7" s="1"/>
      <c r="V7" s="7"/>
      <c r="X7" s="2"/>
    </row>
    <row r="8" spans="1:24">
      <c r="A8" s="1"/>
      <c r="B8" s="7"/>
      <c r="C8" s="8"/>
      <c r="D8" s="2"/>
      <c r="E8" s="2"/>
      <c r="F8" s="1"/>
      <c r="G8" s="7">
        <f>+G7-H7</f>
        <v>25021074</v>
      </c>
      <c r="I8" s="2"/>
      <c r="J8" s="2"/>
      <c r="K8" s="1"/>
      <c r="L8" s="7"/>
      <c r="M8" s="2"/>
      <c r="N8" s="2"/>
      <c r="O8" s="2"/>
      <c r="P8" s="1"/>
      <c r="Q8" s="7"/>
      <c r="R8" s="8"/>
      <c r="S8" s="2"/>
      <c r="T8" s="2"/>
      <c r="U8" s="1"/>
      <c r="V8" s="7"/>
      <c r="X8" s="2"/>
    </row>
    <row r="11" spans="1:24">
      <c r="A11" s="1"/>
      <c r="B11" s="27" t="s">
        <v>30</v>
      </c>
      <c r="C11" s="27"/>
      <c r="D11" s="2"/>
      <c r="E11" s="2"/>
      <c r="F11" s="1"/>
      <c r="G11" s="27" t="s">
        <v>29</v>
      </c>
      <c r="H11" s="27"/>
      <c r="I11" s="2"/>
      <c r="J11" s="2"/>
      <c r="K11" s="1"/>
      <c r="L11" s="27" t="s">
        <v>19</v>
      </c>
      <c r="M11" s="27"/>
      <c r="N11" s="2"/>
      <c r="O11" s="2"/>
      <c r="P11" s="1"/>
      <c r="Q11" s="27" t="s">
        <v>38</v>
      </c>
      <c r="R11" s="27"/>
      <c r="S11" s="2"/>
      <c r="T11" s="2"/>
      <c r="U11" s="1"/>
      <c r="V11" s="27" t="s">
        <v>39</v>
      </c>
      <c r="W11" s="27"/>
      <c r="X11" s="2"/>
    </row>
    <row r="12" spans="1:24">
      <c r="B12" s="5"/>
      <c r="C12" s="6">
        <v>246680</v>
      </c>
      <c r="D12" s="3" t="s">
        <v>25</v>
      </c>
      <c r="E12" s="2"/>
      <c r="G12" s="5"/>
      <c r="H12" s="6">
        <f>+B2+G2+L2+Q2+L12-W2-C12</f>
        <v>34917811.448275864</v>
      </c>
      <c r="I12" s="2" t="s">
        <v>25</v>
      </c>
      <c r="J12" s="2"/>
      <c r="K12" s="4" t="s">
        <v>4</v>
      </c>
      <c r="L12" s="5">
        <f>(((C12+W2)/1.16)*0.16)</f>
        <v>116783.44827586207</v>
      </c>
      <c r="M12" s="6"/>
      <c r="N12" s="2"/>
      <c r="O12" s="2"/>
      <c r="P12" s="4" t="s">
        <v>12</v>
      </c>
      <c r="Q12" s="5">
        <v>2488200</v>
      </c>
      <c r="R12" s="6">
        <f>+G22</f>
        <v>2488200</v>
      </c>
      <c r="S12" s="2" t="s">
        <v>5</v>
      </c>
      <c r="T12" s="2"/>
      <c r="U12" s="1" t="s">
        <v>43</v>
      </c>
      <c r="V12" s="5">
        <f>+W12</f>
        <v>2488200</v>
      </c>
      <c r="W12" s="6">
        <f>+Q12</f>
        <v>2488200</v>
      </c>
      <c r="X12" s="3" t="s">
        <v>6</v>
      </c>
    </row>
    <row r="13" spans="1:24">
      <c r="B13" s="7"/>
      <c r="D13" s="2"/>
      <c r="E13" s="2"/>
      <c r="G13" s="7"/>
      <c r="I13" s="2"/>
      <c r="J13" s="2"/>
      <c r="K13" s="1"/>
      <c r="L13" s="7"/>
      <c r="M13" s="2"/>
      <c r="N13" s="2"/>
      <c r="O13" s="2"/>
      <c r="P13" s="1"/>
      <c r="Q13" s="7"/>
      <c r="R13" s="8"/>
      <c r="S13" s="2"/>
      <c r="T13" s="2"/>
      <c r="U13" s="1"/>
      <c r="V13" s="7"/>
      <c r="X13" s="2"/>
    </row>
    <row r="14" spans="1:24">
      <c r="A14" s="1"/>
      <c r="B14" s="7"/>
      <c r="D14" s="2"/>
      <c r="E14" s="2"/>
      <c r="G14" s="7"/>
      <c r="I14" s="2"/>
      <c r="J14" s="2"/>
      <c r="K14" s="1"/>
      <c r="L14" s="7"/>
      <c r="M14" s="2"/>
      <c r="N14" s="2"/>
      <c r="O14" s="2"/>
      <c r="P14" s="1"/>
      <c r="Q14" s="7"/>
      <c r="R14" s="8"/>
      <c r="S14" s="2"/>
      <c r="T14" s="2"/>
      <c r="U14" s="1"/>
      <c r="V14" s="7"/>
      <c r="X14" s="2"/>
    </row>
    <row r="15" spans="1:24">
      <c r="A15" s="1"/>
      <c r="B15" s="10"/>
      <c r="C15" s="11"/>
      <c r="D15" s="2"/>
      <c r="E15" s="2"/>
      <c r="G15" s="7"/>
      <c r="H15" s="12"/>
      <c r="I15" s="2"/>
      <c r="J15" s="2"/>
      <c r="K15" s="1"/>
      <c r="L15" s="10"/>
      <c r="M15" s="11"/>
      <c r="N15" s="2"/>
      <c r="O15" s="2"/>
      <c r="P15" s="1"/>
      <c r="Q15" s="10"/>
      <c r="R15" s="11"/>
      <c r="S15" s="2"/>
      <c r="T15" s="2"/>
      <c r="U15" s="1"/>
      <c r="V15" s="10"/>
      <c r="W15" s="11"/>
      <c r="X15" s="2"/>
    </row>
    <row r="16" spans="1:24">
      <c r="A16" s="1"/>
      <c r="B16" s="13"/>
      <c r="C16" s="14">
        <f>+C12</f>
        <v>246680</v>
      </c>
      <c r="D16" s="2"/>
      <c r="E16" s="2"/>
      <c r="G16" s="10"/>
      <c r="H16" s="11"/>
      <c r="I16" s="2"/>
      <c r="J16" s="2"/>
      <c r="K16" s="1"/>
      <c r="L16" s="13">
        <f>+L12</f>
        <v>116783.44827586207</v>
      </c>
      <c r="M16" s="14"/>
      <c r="N16" s="2"/>
      <c r="O16" s="2"/>
      <c r="P16" s="1"/>
      <c r="Q16" s="13">
        <f>SUM(Q12:Q15)</f>
        <v>2488200</v>
      </c>
      <c r="R16" s="14">
        <f>SUM(R12:R15)</f>
        <v>2488200</v>
      </c>
      <c r="S16" s="2"/>
      <c r="T16" s="2"/>
      <c r="U16" s="1"/>
      <c r="V16" s="13">
        <f>SUM(V12:V15)</f>
        <v>2488200</v>
      </c>
      <c r="W16" s="14">
        <f>SUM(W12:W15)</f>
        <v>2488200</v>
      </c>
      <c r="X16" s="2"/>
    </row>
    <row r="17" spans="1:24">
      <c r="A17" s="1"/>
      <c r="B17" s="7"/>
      <c r="C17" s="9">
        <f>+C16</f>
        <v>246680</v>
      </c>
      <c r="D17" s="2"/>
      <c r="E17" s="2"/>
      <c r="F17" s="1"/>
      <c r="G17" s="13"/>
      <c r="H17" s="14">
        <f>+H12</f>
        <v>34917811.448275864</v>
      </c>
      <c r="I17" s="2"/>
      <c r="J17" s="2"/>
      <c r="K17" s="1"/>
      <c r="L17" s="7">
        <f>+L16</f>
        <v>116783.44827586207</v>
      </c>
      <c r="M17" s="2"/>
      <c r="N17" s="2"/>
      <c r="O17" s="2"/>
      <c r="P17" s="1"/>
      <c r="Q17" s="19"/>
      <c r="R17" s="23"/>
      <c r="S17" s="2"/>
      <c r="T17" s="2"/>
      <c r="U17" s="1"/>
      <c r="V17" s="19"/>
      <c r="W17" s="20"/>
      <c r="X17" s="2"/>
    </row>
    <row r="18" spans="1:24">
      <c r="A18" s="1"/>
      <c r="B18" s="7"/>
      <c r="C18" s="8"/>
      <c r="D18" s="2"/>
      <c r="E18" s="2"/>
      <c r="F18" s="1"/>
      <c r="G18" s="7"/>
      <c r="H18" s="9">
        <f>+H17</f>
        <v>34917811.448275864</v>
      </c>
      <c r="I18" s="2"/>
      <c r="J18" s="2"/>
      <c r="K18" s="1"/>
      <c r="L18" s="7"/>
      <c r="M18" s="2"/>
      <c r="N18" s="2"/>
      <c r="O18" s="2"/>
      <c r="P18" s="1"/>
      <c r="Q18" s="19"/>
      <c r="R18" s="23"/>
      <c r="S18" s="2"/>
      <c r="T18" s="2"/>
      <c r="U18" s="1"/>
      <c r="V18" s="19"/>
      <c r="W18" s="20"/>
      <c r="X18" s="2"/>
    </row>
    <row r="21" spans="1:24">
      <c r="A21" s="1"/>
      <c r="B21" s="27" t="s">
        <v>41</v>
      </c>
      <c r="C21" s="27"/>
      <c r="D21" s="2"/>
      <c r="E21" s="2"/>
      <c r="F21" s="1"/>
      <c r="G21" s="27" t="s">
        <v>42</v>
      </c>
      <c r="H21" s="27"/>
      <c r="I21" s="2"/>
      <c r="J21" s="2"/>
      <c r="K21" s="1"/>
      <c r="L21" s="27" t="s">
        <v>44</v>
      </c>
      <c r="M21" s="27"/>
      <c r="N21" s="2"/>
      <c r="O21" s="2"/>
      <c r="P21" s="1"/>
      <c r="Q21" s="27" t="s">
        <v>22</v>
      </c>
      <c r="R21" s="27"/>
      <c r="S21" s="2"/>
      <c r="T21" s="2"/>
      <c r="U21" s="1"/>
      <c r="V21" s="27" t="s">
        <v>46</v>
      </c>
      <c r="W21" s="27"/>
      <c r="X21" s="2"/>
    </row>
    <row r="22" spans="1:24">
      <c r="A22" s="4" t="s">
        <v>26</v>
      </c>
      <c r="B22" s="5">
        <v>7000000</v>
      </c>
      <c r="C22" s="6">
        <f>+V22+Q22+Q35</f>
        <v>2408160</v>
      </c>
      <c r="D22" s="3" t="s">
        <v>57</v>
      </c>
      <c r="E22" s="2"/>
      <c r="F22" s="1" t="s">
        <v>14</v>
      </c>
      <c r="G22" s="5">
        <f>+Q12</f>
        <v>2488200</v>
      </c>
      <c r="H22" s="6">
        <f>+G22</f>
        <v>2488200</v>
      </c>
      <c r="I22" s="3" t="s">
        <v>16</v>
      </c>
      <c r="J22" s="2"/>
      <c r="K22" s="4" t="s">
        <v>32</v>
      </c>
      <c r="L22" s="5">
        <f>+M22</f>
        <v>2488200</v>
      </c>
      <c r="M22" s="6">
        <f>+V12</f>
        <v>2488200</v>
      </c>
      <c r="N22" s="3" t="s">
        <v>45</v>
      </c>
      <c r="O22" s="2"/>
      <c r="P22" s="1" t="s">
        <v>56</v>
      </c>
      <c r="Q22" s="5">
        <f>+R22</f>
        <v>332160</v>
      </c>
      <c r="R22" s="6">
        <f>((W22+M2)*0.16)</f>
        <v>332160</v>
      </c>
      <c r="S22" s="3" t="s">
        <v>28</v>
      </c>
      <c r="T22" s="2"/>
      <c r="U22" s="1" t="s">
        <v>56</v>
      </c>
      <c r="V22" s="5">
        <f>+W22</f>
        <v>1476000</v>
      </c>
      <c r="W22" s="6">
        <f>+M2*2.46</f>
        <v>1476000</v>
      </c>
      <c r="X22" s="3" t="s">
        <v>28</v>
      </c>
    </row>
    <row r="23" spans="1:24">
      <c r="A23" s="1" t="s">
        <v>9</v>
      </c>
      <c r="B23" s="7">
        <f>+M2+R22+W22</f>
        <v>2408160</v>
      </c>
      <c r="E23" s="2"/>
      <c r="F23" s="1"/>
      <c r="G23" s="7"/>
      <c r="I23" s="2"/>
      <c r="J23" s="2"/>
      <c r="K23" s="1"/>
      <c r="L23" s="7"/>
      <c r="O23" s="2"/>
      <c r="P23" s="1"/>
      <c r="Q23" s="7"/>
      <c r="R23" s="9">
        <f>((H33*0.16)*0.4)</f>
        <v>54400</v>
      </c>
      <c r="S23" s="3" t="s">
        <v>7</v>
      </c>
      <c r="T23" s="2"/>
      <c r="U23" s="1"/>
      <c r="V23" s="7"/>
      <c r="X23" s="2"/>
    </row>
    <row r="24" spans="1:24">
      <c r="A24" s="1"/>
      <c r="B24" s="7"/>
      <c r="C24" s="12"/>
      <c r="D24" s="2"/>
      <c r="E24" s="2"/>
      <c r="F24" s="1"/>
      <c r="G24" s="7"/>
      <c r="I24" s="2"/>
      <c r="J24" s="2"/>
      <c r="K24" s="1"/>
      <c r="L24" s="7"/>
      <c r="M24" s="2"/>
      <c r="N24" s="2"/>
      <c r="O24" s="2"/>
      <c r="P24" s="1"/>
      <c r="Q24" s="7"/>
      <c r="T24" s="2"/>
      <c r="U24" s="1"/>
      <c r="V24" s="7"/>
      <c r="X24" s="2"/>
    </row>
    <row r="25" spans="1:24">
      <c r="A25" s="1"/>
      <c r="B25" s="15"/>
      <c r="C25" s="16"/>
      <c r="D25" s="2"/>
      <c r="E25" s="2"/>
      <c r="F25" s="1"/>
      <c r="G25" s="10"/>
      <c r="H25" s="11"/>
      <c r="I25" s="2"/>
      <c r="J25" s="2"/>
      <c r="K25" s="1"/>
      <c r="L25" s="10"/>
      <c r="M25" s="11"/>
      <c r="N25" s="2"/>
      <c r="O25" s="2"/>
      <c r="P25" s="1"/>
      <c r="Q25" s="10"/>
      <c r="R25" s="11"/>
      <c r="S25" s="2"/>
      <c r="T25" s="2"/>
      <c r="U25" s="1"/>
      <c r="V25" s="10"/>
      <c r="W25" s="11"/>
      <c r="X25" s="2"/>
    </row>
    <row r="26" spans="1:24">
      <c r="A26" s="1"/>
      <c r="B26" s="13">
        <f>SUM(B22:B25)</f>
        <v>9408160</v>
      </c>
      <c r="C26" s="14">
        <f>SUM(C22:C25)</f>
        <v>2408160</v>
      </c>
      <c r="D26" s="2"/>
      <c r="E26" s="2"/>
      <c r="F26" s="1"/>
      <c r="G26" s="25"/>
      <c r="H26" s="26"/>
      <c r="I26" s="2"/>
      <c r="J26" s="2"/>
      <c r="K26" s="1"/>
      <c r="L26" s="25"/>
      <c r="M26" s="26"/>
      <c r="N26" s="2"/>
      <c r="O26" s="2"/>
      <c r="P26" s="1"/>
      <c r="Q26" s="10">
        <f>SUM(Q22:Q25)</f>
        <v>332160</v>
      </c>
      <c r="R26" s="11">
        <f>SUM(R22:R25)</f>
        <v>386560</v>
      </c>
      <c r="S26" s="2"/>
      <c r="T26" s="2"/>
      <c r="U26" s="1"/>
      <c r="V26" s="7">
        <f>SUM(V22:V25)</f>
        <v>1476000</v>
      </c>
      <c r="W26" s="9">
        <f>SUM(W22:W25)</f>
        <v>1476000</v>
      </c>
      <c r="X26" s="2"/>
    </row>
    <row r="27" spans="1:24">
      <c r="A27" s="1"/>
      <c r="B27" s="30">
        <f>+B26-C26</f>
        <v>7000000</v>
      </c>
      <c r="C27" s="18"/>
      <c r="D27" s="2"/>
      <c r="E27" s="2"/>
      <c r="F27" s="1"/>
      <c r="G27" s="19"/>
      <c r="H27" s="20"/>
      <c r="I27" s="2"/>
      <c r="J27" s="2"/>
      <c r="K27" s="1"/>
      <c r="L27" s="19"/>
      <c r="M27" s="20"/>
      <c r="N27" s="2"/>
      <c r="O27" s="2"/>
      <c r="P27" s="1"/>
      <c r="Q27" s="7"/>
      <c r="R27" s="9">
        <f>+R26-Q26</f>
        <v>54400</v>
      </c>
      <c r="S27" s="2"/>
      <c r="T27" s="2"/>
      <c r="U27" s="1"/>
      <c r="V27" s="28"/>
      <c r="W27" s="29"/>
      <c r="X27" s="2"/>
    </row>
    <row r="28" spans="1:24">
      <c r="A28" s="1"/>
      <c r="B28" s="17"/>
      <c r="C28" s="21"/>
      <c r="D28" s="2"/>
      <c r="E28" s="2"/>
      <c r="F28" s="1"/>
      <c r="G28" s="19"/>
      <c r="H28" s="20"/>
      <c r="I28" s="2"/>
      <c r="J28" s="2"/>
      <c r="K28" s="1"/>
      <c r="L28" s="19"/>
      <c r="M28" s="22"/>
      <c r="N28" s="2"/>
      <c r="O28" s="2"/>
      <c r="P28" s="1"/>
      <c r="Q28" s="7"/>
      <c r="R28" s="8"/>
      <c r="S28" s="2"/>
      <c r="T28" s="2"/>
      <c r="U28" s="1"/>
      <c r="V28" s="19"/>
      <c r="W28" s="20"/>
      <c r="X28" s="2"/>
    </row>
    <row r="31" spans="1:24">
      <c r="A31" s="1"/>
      <c r="B31" s="27" t="s">
        <v>48</v>
      </c>
      <c r="C31" s="27"/>
      <c r="D31" s="2"/>
      <c r="E31" s="2"/>
      <c r="F31" s="1"/>
      <c r="G31" s="27" t="s">
        <v>33</v>
      </c>
      <c r="H31" s="27"/>
      <c r="I31" s="2"/>
      <c r="J31" s="2"/>
      <c r="K31" s="1"/>
      <c r="L31" s="27" t="s">
        <v>23</v>
      </c>
      <c r="M31" s="27"/>
      <c r="N31" s="2"/>
      <c r="O31" s="2"/>
      <c r="P31" s="1"/>
      <c r="Q31" s="27" t="s">
        <v>34</v>
      </c>
      <c r="R31" s="27"/>
      <c r="S31" s="2"/>
      <c r="T31" s="2"/>
      <c r="U31" s="1"/>
      <c r="V31" s="27" t="s">
        <v>2</v>
      </c>
      <c r="W31" s="27"/>
      <c r="X31" s="2"/>
    </row>
    <row r="32" spans="1:24">
      <c r="A32" s="1" t="s">
        <v>47</v>
      </c>
      <c r="B32" s="5">
        <v>74646</v>
      </c>
      <c r="C32" s="6"/>
      <c r="E32" s="2"/>
      <c r="F32" s="1"/>
      <c r="G32" s="5"/>
      <c r="H32" s="6">
        <f>650000+1495000</f>
        <v>2145000</v>
      </c>
      <c r="I32" s="3" t="s">
        <v>49</v>
      </c>
      <c r="J32" s="2"/>
      <c r="L32" s="5"/>
      <c r="M32" s="6">
        <v>343200</v>
      </c>
      <c r="N32" s="2" t="s">
        <v>49</v>
      </c>
      <c r="O32" s="2"/>
      <c r="P32" s="4" t="s">
        <v>50</v>
      </c>
      <c r="Q32" s="5">
        <v>650000</v>
      </c>
      <c r="R32" s="6"/>
      <c r="S32" s="2"/>
      <c r="T32" s="2"/>
      <c r="U32" s="1" t="s">
        <v>27</v>
      </c>
      <c r="V32" s="5">
        <f>((H33*1.16)*0.3)</f>
        <v>295799.99999999994</v>
      </c>
      <c r="W32" s="6"/>
    </row>
    <row r="33" spans="1:24">
      <c r="A33" s="1" t="s">
        <v>15</v>
      </c>
      <c r="B33" s="7">
        <f>+L42*0.1</f>
        <v>178640.00000000003</v>
      </c>
      <c r="C33" s="8"/>
      <c r="D33" s="2"/>
      <c r="E33" s="2"/>
      <c r="F33" s="1"/>
      <c r="G33" s="7"/>
      <c r="H33" s="9">
        <v>850000</v>
      </c>
      <c r="I33" s="3" t="s">
        <v>7</v>
      </c>
      <c r="J33" s="2"/>
      <c r="L33" s="7"/>
      <c r="M33" s="8">
        <f>((H33*0.6)*0.16)</f>
        <v>81600</v>
      </c>
      <c r="N33" s="2" t="s">
        <v>7</v>
      </c>
      <c r="O33" s="2"/>
      <c r="P33" s="4" t="s">
        <v>17</v>
      </c>
      <c r="Q33" s="7">
        <f>+H33*0.12</f>
        <v>102000</v>
      </c>
      <c r="R33" s="8"/>
      <c r="S33" s="2"/>
      <c r="T33" s="2"/>
      <c r="U33" s="1"/>
      <c r="V33" s="7"/>
      <c r="X33" s="2"/>
    </row>
    <row r="34" spans="1:24">
      <c r="A34" s="1"/>
      <c r="B34" s="7"/>
      <c r="C34" s="8"/>
      <c r="D34" s="2"/>
      <c r="E34" s="2"/>
      <c r="F34" s="1"/>
      <c r="G34" s="7"/>
      <c r="H34" s="9">
        <f>+G42*4.4</f>
        <v>1540000.0000000002</v>
      </c>
      <c r="I34" s="2" t="s">
        <v>36</v>
      </c>
      <c r="J34" s="2"/>
      <c r="K34" s="1"/>
      <c r="L34" s="7"/>
      <c r="M34" s="8">
        <f>+H34*0.16</f>
        <v>246400.00000000003</v>
      </c>
      <c r="N34" s="2" t="s">
        <v>36</v>
      </c>
      <c r="O34" s="2"/>
      <c r="P34" s="4" t="s">
        <v>54</v>
      </c>
      <c r="Q34" s="7">
        <f>+H42</f>
        <v>350000</v>
      </c>
      <c r="R34" s="8"/>
      <c r="S34" s="2"/>
      <c r="T34" s="2"/>
      <c r="U34" s="1"/>
      <c r="V34" s="7"/>
      <c r="X34" s="2"/>
    </row>
    <row r="35" spans="1:24">
      <c r="A35" s="1"/>
      <c r="B35" s="10"/>
      <c r="C35" s="11"/>
      <c r="D35" s="2"/>
      <c r="E35" s="2"/>
      <c r="F35" s="1"/>
      <c r="G35" s="7"/>
      <c r="H35" s="12">
        <f>+G6/1.16</f>
        <v>2076000.0000000002</v>
      </c>
      <c r="I35" s="3" t="s">
        <v>18</v>
      </c>
      <c r="J35" s="2"/>
      <c r="K35" s="1"/>
      <c r="L35" s="10"/>
      <c r="M35" s="11">
        <f>+H35*0.16</f>
        <v>332160.00000000006</v>
      </c>
      <c r="N35" s="2" t="s">
        <v>18</v>
      </c>
      <c r="O35" s="2"/>
      <c r="P35" s="4" t="s">
        <v>56</v>
      </c>
      <c r="Q35" s="7">
        <f>+M2</f>
        <v>600000</v>
      </c>
      <c r="R35" s="8"/>
      <c r="S35" s="2"/>
      <c r="T35" s="2"/>
      <c r="U35" s="1"/>
      <c r="V35" s="7"/>
      <c r="X35" s="2"/>
    </row>
    <row r="36" spans="1:24">
      <c r="A36" s="1"/>
      <c r="B36" s="13">
        <f>SUM(B32:B35)</f>
        <v>253286.00000000003</v>
      </c>
      <c r="C36" s="14"/>
      <c r="D36" s="2"/>
      <c r="E36" s="2"/>
      <c r="G36" s="7"/>
      <c r="H36" s="12"/>
      <c r="I36" s="2"/>
      <c r="J36" s="2"/>
      <c r="K36" s="1"/>
      <c r="L36" s="13"/>
      <c r="M36" s="14">
        <f>SUM(M32:M35)</f>
        <v>1003360</v>
      </c>
      <c r="O36" s="2"/>
      <c r="P36" s="1"/>
      <c r="Q36" s="13">
        <f>SUM(Q32:Q35)</f>
        <v>1702000</v>
      </c>
      <c r="R36" s="14"/>
      <c r="T36" s="2"/>
      <c r="U36" s="1"/>
      <c r="V36" s="13">
        <f>+V32</f>
        <v>295799.99999999994</v>
      </c>
      <c r="W36" s="14"/>
      <c r="X36" s="2"/>
    </row>
    <row r="37" spans="1:24">
      <c r="A37" s="1"/>
      <c r="B37" s="7"/>
      <c r="D37" s="2"/>
      <c r="E37" s="2"/>
      <c r="F37" s="1"/>
      <c r="G37" s="13"/>
      <c r="H37" s="14">
        <f>SUM(H32:H36)</f>
        <v>6611000</v>
      </c>
      <c r="I37" s="2"/>
      <c r="J37" s="2"/>
      <c r="K37" s="1"/>
      <c r="L37" s="7"/>
      <c r="N37" s="2"/>
      <c r="O37" s="2"/>
      <c r="P37" s="1"/>
      <c r="Q37" s="7"/>
      <c r="S37" s="2"/>
      <c r="T37" s="2"/>
      <c r="U37" s="1"/>
      <c r="V37" s="7">
        <f>+V36</f>
        <v>295799.99999999994</v>
      </c>
      <c r="X37" s="2"/>
    </row>
    <row r="38" spans="1:24">
      <c r="A38" s="1"/>
      <c r="B38" s="7"/>
      <c r="C38" s="8"/>
      <c r="D38" s="2"/>
      <c r="E38" s="2"/>
      <c r="F38" s="1"/>
      <c r="G38" s="7"/>
      <c r="I38" s="2"/>
      <c r="J38" s="2"/>
      <c r="K38" s="1"/>
      <c r="L38" s="7"/>
      <c r="N38" s="2"/>
      <c r="O38" s="2"/>
      <c r="P38" s="1"/>
      <c r="Q38" s="7"/>
      <c r="S38" s="2"/>
      <c r="T38" s="2"/>
      <c r="U38" s="1"/>
      <c r="V38" s="7"/>
      <c r="X38" s="2"/>
    </row>
    <row r="41" spans="1:24">
      <c r="A41" s="1"/>
      <c r="B41" s="27" t="s">
        <v>31</v>
      </c>
      <c r="C41" s="27"/>
      <c r="D41" s="2"/>
      <c r="E41" s="2"/>
      <c r="F41" s="1"/>
      <c r="G41" s="27" t="s">
        <v>52</v>
      </c>
      <c r="H41" s="27"/>
      <c r="I41" s="2"/>
      <c r="J41" s="2"/>
      <c r="K41" s="1"/>
      <c r="L41" s="27" t="s">
        <v>53</v>
      </c>
      <c r="M41" s="27"/>
      <c r="N41" s="2"/>
      <c r="O41" s="2"/>
      <c r="P41" s="1"/>
      <c r="Q41" s="27"/>
      <c r="R41" s="27"/>
      <c r="S41" s="2"/>
      <c r="T41" s="2"/>
      <c r="U41" s="1"/>
      <c r="V41" s="27"/>
      <c r="W41" s="27"/>
      <c r="X41" s="2"/>
    </row>
    <row r="42" spans="1:24">
      <c r="A42" s="1" t="s">
        <v>27</v>
      </c>
      <c r="B42" s="5">
        <f>((H33*1.16)*0.1)</f>
        <v>98600</v>
      </c>
      <c r="C42" s="6"/>
      <c r="E42" s="2"/>
      <c r="F42" s="4" t="s">
        <v>24</v>
      </c>
      <c r="G42" s="5">
        <f>+M5</f>
        <v>350000</v>
      </c>
      <c r="H42" s="6">
        <f>+G42</f>
        <v>350000</v>
      </c>
      <c r="I42" s="2" t="s">
        <v>55</v>
      </c>
      <c r="J42" s="2"/>
      <c r="K42" s="4" t="s">
        <v>8</v>
      </c>
      <c r="L42" s="5">
        <f>+H34+M34</f>
        <v>1786400.0000000002</v>
      </c>
      <c r="M42" s="6">
        <f>+L42</f>
        <v>1786400.0000000002</v>
      </c>
      <c r="N42" s="2" t="s">
        <v>11</v>
      </c>
      <c r="O42" s="2"/>
      <c r="P42" s="1"/>
      <c r="Q42" s="5"/>
      <c r="R42" s="6"/>
      <c r="T42" s="2"/>
      <c r="U42" s="1"/>
      <c r="V42" s="5"/>
      <c r="W42" s="6"/>
    </row>
    <row r="43" spans="1:24">
      <c r="A43" s="1"/>
      <c r="B43" s="7"/>
      <c r="C43" s="8"/>
      <c r="D43" s="2"/>
      <c r="E43" s="2"/>
      <c r="F43" s="1"/>
      <c r="G43" s="7"/>
      <c r="I43" s="2"/>
      <c r="J43" s="2"/>
      <c r="K43" s="1"/>
      <c r="L43" s="7"/>
      <c r="M43" s="2"/>
      <c r="N43" s="2"/>
      <c r="O43" s="2"/>
      <c r="P43" s="1"/>
      <c r="Q43" s="7"/>
      <c r="R43" s="8"/>
      <c r="S43" s="2"/>
      <c r="T43" s="2"/>
      <c r="U43" s="1"/>
      <c r="V43" s="7"/>
      <c r="X43" s="2"/>
    </row>
    <row r="44" spans="1:24">
      <c r="A44" s="1"/>
      <c r="B44" s="7"/>
      <c r="C44" s="8"/>
      <c r="D44" s="2"/>
      <c r="E44" s="2"/>
      <c r="F44" s="1"/>
      <c r="G44" s="7"/>
      <c r="I44" s="2"/>
      <c r="J44" s="2"/>
      <c r="K44" s="1"/>
      <c r="L44" s="7"/>
      <c r="M44" s="2"/>
      <c r="N44" s="2"/>
      <c r="O44" s="2"/>
      <c r="P44" s="1"/>
      <c r="Q44" s="7"/>
      <c r="R44" s="8"/>
      <c r="S44" s="2"/>
      <c r="T44" s="2"/>
      <c r="U44" s="1"/>
      <c r="V44" s="7"/>
      <c r="X44" s="2"/>
    </row>
    <row r="45" spans="1:24">
      <c r="A45" s="1"/>
      <c r="B45" s="10"/>
      <c r="C45" s="11"/>
      <c r="D45" s="2"/>
      <c r="E45" s="2"/>
      <c r="F45" s="1"/>
      <c r="G45" s="10"/>
      <c r="H45" s="11"/>
      <c r="I45" s="2"/>
      <c r="J45" s="2"/>
      <c r="K45" s="1"/>
      <c r="L45" s="10"/>
      <c r="M45" s="11"/>
      <c r="N45" s="2"/>
      <c r="O45" s="2"/>
      <c r="P45" s="1"/>
      <c r="Q45" s="7"/>
      <c r="R45" s="8"/>
      <c r="S45" s="2"/>
      <c r="T45" s="2"/>
      <c r="U45" s="1"/>
      <c r="V45" s="7"/>
      <c r="X45" s="2"/>
    </row>
    <row r="46" spans="1:24">
      <c r="B46" s="13">
        <f>+B42</f>
        <v>98600</v>
      </c>
      <c r="C46" s="14"/>
      <c r="D46" s="2"/>
      <c r="E46" s="2"/>
      <c r="F46" s="1"/>
      <c r="G46" s="13">
        <f>SUM(G42:G45)</f>
        <v>350000</v>
      </c>
      <c r="H46" s="14">
        <f>SUM(H42:H45)</f>
        <v>350000</v>
      </c>
      <c r="I46" s="2"/>
      <c r="J46" s="2"/>
      <c r="K46" s="1"/>
      <c r="L46" s="13">
        <f>SUM(L42:L45)</f>
        <v>1786400.0000000002</v>
      </c>
      <c r="M46" s="14">
        <f>SUM(M42:M45)</f>
        <v>1786400.0000000002</v>
      </c>
      <c r="N46" s="2"/>
      <c r="O46" s="2"/>
      <c r="P46" s="1"/>
      <c r="Q46" s="13"/>
      <c r="R46" s="14"/>
      <c r="S46" s="2"/>
      <c r="T46" s="2"/>
      <c r="U46" s="1"/>
      <c r="V46" s="13"/>
      <c r="W46" s="14"/>
      <c r="X46" s="2"/>
    </row>
    <row r="47" spans="1:24">
      <c r="A47" s="1"/>
      <c r="B47" s="7">
        <f>+B46</f>
        <v>98600</v>
      </c>
      <c r="D47" s="2"/>
      <c r="E47" s="2"/>
      <c r="F47" s="1"/>
      <c r="G47" s="19"/>
      <c r="H47" s="20"/>
      <c r="I47" s="2"/>
      <c r="J47" s="2"/>
      <c r="K47" s="1"/>
      <c r="L47" s="19"/>
      <c r="M47" s="22"/>
      <c r="N47" s="2"/>
      <c r="O47" s="2"/>
      <c r="P47" s="1"/>
      <c r="Q47" s="19"/>
      <c r="R47" s="20"/>
      <c r="S47" s="2"/>
      <c r="T47" s="2"/>
      <c r="U47" s="1"/>
      <c r="V47" s="19"/>
      <c r="W47" s="20"/>
      <c r="X47" s="2"/>
    </row>
    <row r="48" spans="1:24">
      <c r="A48" s="1"/>
      <c r="B48" s="7"/>
      <c r="D48" s="2"/>
      <c r="E48" s="2"/>
      <c r="F48" s="1"/>
      <c r="G48" s="19"/>
      <c r="H48" s="20"/>
      <c r="I48" s="2"/>
      <c r="J48" s="2"/>
      <c r="K48" s="1"/>
      <c r="L48" s="19"/>
      <c r="M48" s="22"/>
      <c r="N48" s="2"/>
      <c r="O48" s="2"/>
      <c r="P48" s="1"/>
      <c r="Q48" s="19"/>
      <c r="R48" s="23"/>
      <c r="S48" s="2"/>
      <c r="T48" s="2"/>
      <c r="U48" s="1"/>
      <c r="V48" s="19"/>
      <c r="W48" s="20"/>
      <c r="X48" s="2"/>
    </row>
    <row r="51" spans="2:23">
      <c r="B51" s="27"/>
      <c r="C51" s="27"/>
      <c r="D51" s="2"/>
      <c r="E51" s="2"/>
      <c r="F51" s="1"/>
      <c r="G51" s="27"/>
      <c r="H51" s="27"/>
      <c r="I51" s="2"/>
      <c r="J51" s="2"/>
      <c r="K51" s="1"/>
      <c r="L51" s="27"/>
      <c r="M51" s="27"/>
      <c r="N51" s="2"/>
      <c r="O51" s="2"/>
      <c r="P51" s="1"/>
      <c r="Q51" s="27"/>
      <c r="R51" s="27"/>
      <c r="S51" s="2"/>
      <c r="T51" s="2"/>
      <c r="U51" s="1"/>
      <c r="V51" s="27"/>
      <c r="W51" s="27"/>
    </row>
    <row r="52" spans="2:23">
      <c r="B52" s="5"/>
      <c r="C52" s="6"/>
      <c r="E52" s="2"/>
      <c r="F52" s="1"/>
      <c r="G52" s="5"/>
      <c r="H52" s="6"/>
      <c r="J52" s="2"/>
      <c r="L52" s="5"/>
      <c r="M52" s="6"/>
      <c r="O52" s="2"/>
      <c r="P52" s="1"/>
      <c r="Q52" s="5"/>
      <c r="R52" s="6"/>
      <c r="T52" s="2"/>
      <c r="U52" s="1"/>
      <c r="V52" s="5"/>
      <c r="W52" s="6"/>
    </row>
    <row r="53" spans="2:23">
      <c r="B53" s="7"/>
      <c r="C53" s="8"/>
      <c r="D53" s="2"/>
      <c r="E53" s="2"/>
      <c r="F53" s="1"/>
      <c r="G53" s="7"/>
      <c r="I53" s="2"/>
      <c r="J53" s="2"/>
      <c r="L53" s="7"/>
      <c r="O53" s="2"/>
      <c r="P53" s="1"/>
      <c r="Q53" s="7"/>
      <c r="R53" s="8"/>
      <c r="S53" s="2"/>
      <c r="T53" s="2"/>
      <c r="U53" s="1"/>
      <c r="V53" s="7"/>
    </row>
    <row r="54" spans="2:23">
      <c r="B54" s="7"/>
      <c r="C54" s="8"/>
      <c r="D54" s="2"/>
      <c r="E54" s="2"/>
      <c r="F54" s="1"/>
      <c r="G54" s="7"/>
      <c r="I54" s="2"/>
      <c r="J54" s="2"/>
      <c r="K54" s="1"/>
      <c r="L54" s="7"/>
      <c r="M54" s="2"/>
      <c r="N54" s="2"/>
      <c r="O54" s="2"/>
      <c r="P54" s="1"/>
      <c r="Q54" s="7"/>
      <c r="R54" s="8"/>
      <c r="S54" s="2"/>
      <c r="T54" s="2"/>
      <c r="U54" s="1"/>
      <c r="V54" s="7"/>
    </row>
    <row r="55" spans="2:23">
      <c r="B55" s="10"/>
      <c r="C55" s="11"/>
      <c r="D55" s="2"/>
      <c r="E55" s="2"/>
      <c r="F55" s="1"/>
      <c r="G55" s="10"/>
      <c r="H55" s="11"/>
      <c r="I55" s="2"/>
      <c r="J55" s="2"/>
      <c r="K55" s="1"/>
      <c r="L55" s="10"/>
      <c r="M55" s="11"/>
      <c r="N55" s="2"/>
      <c r="O55" s="2"/>
      <c r="P55" s="1"/>
      <c r="Q55" s="7"/>
      <c r="R55" s="8"/>
      <c r="S55" s="2"/>
      <c r="T55" s="2"/>
      <c r="U55" s="1"/>
      <c r="V55" s="7"/>
    </row>
    <row r="56" spans="2:23">
      <c r="B56" s="13"/>
      <c r="C56" s="14"/>
      <c r="D56" s="2"/>
      <c r="E56" s="2"/>
      <c r="F56" s="1"/>
      <c r="G56" s="13"/>
      <c r="H56" s="14"/>
      <c r="I56" s="2"/>
      <c r="J56" s="2"/>
      <c r="K56" s="1"/>
      <c r="L56" s="13"/>
      <c r="M56" s="14"/>
      <c r="N56" s="2"/>
      <c r="O56" s="2"/>
      <c r="P56" s="1"/>
      <c r="Q56" s="13"/>
      <c r="R56" s="14"/>
      <c r="S56" s="2"/>
      <c r="T56" s="2"/>
      <c r="U56" s="1"/>
      <c r="V56" s="13"/>
      <c r="W56" s="14"/>
    </row>
    <row r="57" spans="2:23">
      <c r="B57" s="7"/>
      <c r="D57" s="2"/>
      <c r="E57" s="2"/>
      <c r="F57" s="1"/>
      <c r="G57" s="7"/>
      <c r="I57" s="2"/>
      <c r="J57" s="2"/>
      <c r="L57" s="7"/>
      <c r="N57" s="2"/>
      <c r="O57" s="2"/>
      <c r="P57" s="1"/>
      <c r="Q57" s="7"/>
      <c r="S57" s="2"/>
      <c r="T57" s="2"/>
      <c r="U57" s="1"/>
      <c r="V57" s="7"/>
    </row>
    <row r="58" spans="2:23">
      <c r="B58" s="7"/>
      <c r="C58" s="8"/>
      <c r="D58" s="2"/>
      <c r="E58" s="2"/>
      <c r="F58" s="1"/>
      <c r="G58" s="7"/>
      <c r="I58" s="2"/>
      <c r="J58" s="2"/>
      <c r="K58" s="1"/>
      <c r="L58" s="7"/>
      <c r="N58" s="2"/>
      <c r="O58" s="2"/>
      <c r="P58" s="1"/>
      <c r="Q58" s="7"/>
      <c r="R58" s="8"/>
      <c r="S58" s="2"/>
      <c r="T58" s="2"/>
      <c r="U58" s="1"/>
      <c r="V58" s="7"/>
    </row>
    <row r="61" spans="2:23">
      <c r="B61" s="27"/>
      <c r="C61" s="27"/>
      <c r="D61" s="2"/>
      <c r="E61" s="2"/>
      <c r="F61" s="1"/>
      <c r="G61" s="27"/>
      <c r="H61" s="27"/>
      <c r="I61" s="2"/>
      <c r="J61" s="2"/>
      <c r="K61" s="1"/>
      <c r="L61" s="27"/>
      <c r="M61" s="27"/>
      <c r="N61" s="2"/>
      <c r="O61" s="2"/>
      <c r="P61" s="1"/>
      <c r="Q61" s="27"/>
      <c r="R61" s="27"/>
      <c r="V61" s="27"/>
      <c r="W61" s="27"/>
    </row>
    <row r="62" spans="2:23">
      <c r="B62" s="5"/>
      <c r="C62" s="6"/>
      <c r="E62" s="2"/>
      <c r="F62" s="1"/>
      <c r="G62" s="5"/>
      <c r="H62" s="6"/>
      <c r="J62" s="2"/>
      <c r="L62" s="5"/>
      <c r="M62" s="6"/>
      <c r="O62" s="2"/>
      <c r="P62" s="1"/>
      <c r="Q62" s="5"/>
      <c r="R62" s="6"/>
      <c r="V62" s="5"/>
      <c r="W62" s="6"/>
    </row>
    <row r="63" spans="2:23">
      <c r="B63" s="7"/>
      <c r="D63" s="2"/>
      <c r="E63" s="2"/>
      <c r="F63" s="1"/>
      <c r="G63" s="7"/>
      <c r="I63" s="2"/>
      <c r="J63" s="2"/>
      <c r="L63" s="7"/>
      <c r="O63" s="2"/>
      <c r="P63" s="1"/>
      <c r="Q63" s="7"/>
      <c r="R63" s="8"/>
      <c r="V63" s="7"/>
    </row>
    <row r="64" spans="2:23">
      <c r="B64" s="7"/>
      <c r="C64" s="8"/>
      <c r="D64" s="2"/>
      <c r="E64" s="2"/>
      <c r="F64" s="1"/>
      <c r="G64" s="7"/>
      <c r="I64" s="2"/>
      <c r="J64" s="2"/>
      <c r="K64" s="1"/>
      <c r="L64" s="7"/>
      <c r="M64" s="2"/>
      <c r="N64" s="2"/>
      <c r="O64" s="2"/>
      <c r="P64" s="1"/>
      <c r="Q64" s="7"/>
      <c r="R64" s="8"/>
      <c r="V64" s="7"/>
      <c r="W64" s="2"/>
    </row>
    <row r="65" spans="2:23">
      <c r="B65" s="10"/>
      <c r="C65" s="11"/>
      <c r="D65" s="2"/>
      <c r="E65" s="2"/>
      <c r="F65" s="1"/>
      <c r="G65" s="10"/>
      <c r="H65" s="11"/>
      <c r="I65" s="2"/>
      <c r="J65" s="2"/>
      <c r="K65" s="1"/>
      <c r="L65" s="10"/>
      <c r="M65" s="11"/>
      <c r="N65" s="2"/>
      <c r="O65" s="2"/>
      <c r="P65" s="1"/>
      <c r="Q65" s="7"/>
      <c r="R65" s="8"/>
      <c r="V65" s="10"/>
      <c r="W65" s="11"/>
    </row>
    <row r="66" spans="2:23">
      <c r="B66" s="13"/>
      <c r="C66" s="14"/>
      <c r="D66" s="2"/>
      <c r="E66" s="2"/>
      <c r="F66" s="1"/>
      <c r="G66" s="13"/>
      <c r="H66" s="14"/>
      <c r="I66" s="2"/>
      <c r="J66" s="2"/>
      <c r="K66" s="1"/>
      <c r="L66" s="13"/>
      <c r="M66" s="14"/>
      <c r="N66" s="2"/>
      <c r="O66" s="2"/>
      <c r="P66" s="1"/>
      <c r="Q66" s="13"/>
      <c r="R66" s="14"/>
      <c r="V66" s="13"/>
      <c r="W66" s="14"/>
    </row>
    <row r="67" spans="2:23">
      <c r="B67" s="7"/>
      <c r="D67" s="2"/>
      <c r="E67" s="2"/>
      <c r="F67" s="1"/>
      <c r="G67" s="7"/>
      <c r="I67" s="2"/>
      <c r="J67" s="2"/>
      <c r="L67" s="7"/>
      <c r="N67" s="2"/>
      <c r="O67" s="2"/>
      <c r="P67" s="1"/>
      <c r="Q67" s="7"/>
      <c r="V67" s="7"/>
    </row>
    <row r="68" spans="2:23">
      <c r="B68" s="19"/>
      <c r="C68" s="23"/>
      <c r="D68" s="2"/>
      <c r="E68" s="2"/>
      <c r="F68" s="1"/>
      <c r="G68" s="7"/>
      <c r="I68" s="2"/>
      <c r="J68" s="2"/>
      <c r="K68" s="1"/>
      <c r="L68" s="7"/>
      <c r="N68" s="2"/>
      <c r="O68" s="2"/>
      <c r="P68" s="1"/>
      <c r="Q68" s="7"/>
      <c r="R68" s="8"/>
      <c r="V68" s="7"/>
    </row>
  </sheetData>
  <mergeCells count="35">
    <mergeCell ref="B11:C11"/>
    <mergeCell ref="G11:H11"/>
    <mergeCell ref="L11:M11"/>
    <mergeCell ref="Q11:R11"/>
    <mergeCell ref="V11:W11"/>
    <mergeCell ref="B1:C1"/>
    <mergeCell ref="G1:H1"/>
    <mergeCell ref="L1:M1"/>
    <mergeCell ref="Q1:R1"/>
    <mergeCell ref="V1:W1"/>
    <mergeCell ref="B31:C31"/>
    <mergeCell ref="G31:H31"/>
    <mergeCell ref="L31:M31"/>
    <mergeCell ref="Q31:R31"/>
    <mergeCell ref="V31:W31"/>
    <mergeCell ref="B21:C21"/>
    <mergeCell ref="G21:H21"/>
    <mergeCell ref="L21:M21"/>
    <mergeCell ref="Q21:R21"/>
    <mergeCell ref="V21:W21"/>
    <mergeCell ref="B51:C51"/>
    <mergeCell ref="G51:H51"/>
    <mergeCell ref="L51:M51"/>
    <mergeCell ref="Q51:R51"/>
    <mergeCell ref="V51:W51"/>
    <mergeCell ref="B41:C41"/>
    <mergeCell ref="G41:H41"/>
    <mergeCell ref="L41:M41"/>
    <mergeCell ref="Q41:R41"/>
    <mergeCell ref="V41:W41"/>
    <mergeCell ref="B61:C61"/>
    <mergeCell ref="G61:H61"/>
    <mergeCell ref="L61:M61"/>
    <mergeCell ref="Q61:R61"/>
    <mergeCell ref="V61:W6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tabSelected="1" topLeftCell="A9" workbookViewId="0">
      <selection activeCell="G28" sqref="G28"/>
    </sheetView>
  </sheetViews>
  <sheetFormatPr baseColWidth="10" defaultRowHeight="15"/>
  <cols>
    <col min="1" max="1" width="4.7109375" style="4" customWidth="1"/>
    <col min="2" max="2" width="11.42578125" style="3"/>
    <col min="3" max="3" width="11.42578125" style="9"/>
    <col min="4" max="5" width="4.7109375" style="3" customWidth="1"/>
    <col min="6" max="6" width="4.7109375" style="4" customWidth="1"/>
    <col min="7" max="7" width="11.42578125" style="3"/>
    <col min="8" max="8" width="11.42578125" style="9"/>
    <col min="9" max="10" width="4.7109375" style="3" customWidth="1"/>
    <col min="11" max="11" width="4.7109375" style="4" customWidth="1"/>
    <col min="12" max="12" width="11.42578125" style="3"/>
    <col min="13" max="13" width="11.42578125" style="9"/>
    <col min="14" max="15" width="4.7109375" style="3" customWidth="1"/>
    <col min="16" max="16" width="4.7109375" style="4" customWidth="1"/>
    <col min="17" max="17" width="11.42578125" style="3"/>
    <col min="18" max="18" width="11.42578125" style="9"/>
    <col min="19" max="20" width="4.7109375" style="3" customWidth="1"/>
    <col min="21" max="21" width="4.7109375" style="4" customWidth="1"/>
    <col min="22" max="22" width="11.42578125" style="3"/>
    <col min="23" max="23" width="11.42578125" style="9"/>
    <col min="24" max="24" width="4.7109375" style="3" customWidth="1"/>
    <col min="25" max="16384" width="11.42578125" style="3"/>
  </cols>
  <sheetData>
    <row r="1" spans="1:24">
      <c r="A1" s="1"/>
      <c r="B1" s="27" t="s">
        <v>1</v>
      </c>
      <c r="C1" s="27"/>
      <c r="D1" s="2"/>
      <c r="E1" s="2"/>
      <c r="F1" s="1"/>
      <c r="G1" s="27" t="s">
        <v>40</v>
      </c>
      <c r="H1" s="27"/>
      <c r="I1" s="2"/>
      <c r="J1" s="2"/>
      <c r="K1" s="1"/>
      <c r="L1" s="27" t="s">
        <v>23</v>
      </c>
      <c r="M1" s="27"/>
      <c r="N1" s="2"/>
      <c r="O1" s="2"/>
      <c r="P1" s="1"/>
      <c r="Q1" s="27"/>
      <c r="R1" s="27"/>
      <c r="S1" s="2"/>
      <c r="T1" s="2"/>
      <c r="U1" s="1"/>
      <c r="V1" s="27"/>
      <c r="W1" s="27"/>
      <c r="X1" s="2"/>
    </row>
    <row r="2" spans="1:24">
      <c r="A2" s="4" t="s">
        <v>12</v>
      </c>
      <c r="B2" s="5">
        <v>7000000</v>
      </c>
      <c r="C2" s="6">
        <f>+B12</f>
        <v>2408160</v>
      </c>
      <c r="D2" s="3" t="s">
        <v>28</v>
      </c>
      <c r="E2" s="2"/>
      <c r="F2" s="4" t="s">
        <v>9</v>
      </c>
      <c r="G2" s="5">
        <f>+C2</f>
        <v>2408160</v>
      </c>
      <c r="H2" s="6">
        <f>+B2</f>
        <v>7000000</v>
      </c>
      <c r="I2" s="3" t="s">
        <v>6</v>
      </c>
      <c r="J2" s="2"/>
      <c r="L2" s="5"/>
      <c r="M2" s="24">
        <f>((H12-B12)*0.16)</f>
        <v>96326.400000000009</v>
      </c>
      <c r="N2" s="3" t="s">
        <v>5</v>
      </c>
      <c r="O2" s="2"/>
      <c r="Q2" s="5"/>
      <c r="R2" s="6"/>
      <c r="S2" s="2"/>
      <c r="T2" s="2"/>
      <c r="V2" s="5"/>
      <c r="W2" s="6"/>
    </row>
    <row r="3" spans="1:24">
      <c r="A3" s="1" t="s">
        <v>14</v>
      </c>
      <c r="B3" s="7">
        <f>+M2+H12</f>
        <v>3106526.4</v>
      </c>
      <c r="C3" s="8"/>
      <c r="D3" s="2"/>
      <c r="E3" s="2"/>
      <c r="G3" s="7"/>
      <c r="H3" s="9">
        <f>+B12</f>
        <v>2408160</v>
      </c>
      <c r="I3" s="3" t="s">
        <v>10</v>
      </c>
      <c r="J3" s="2"/>
      <c r="L3" s="7"/>
      <c r="M3" s="12"/>
      <c r="N3" s="2"/>
      <c r="O3" s="2"/>
      <c r="P3" s="1"/>
      <c r="Q3" s="7"/>
      <c r="R3" s="8"/>
      <c r="S3" s="2"/>
      <c r="T3" s="2"/>
      <c r="V3" s="7"/>
    </row>
    <row r="4" spans="1:24">
      <c r="A4" s="1"/>
      <c r="B4" s="7"/>
      <c r="C4" s="8"/>
      <c r="D4" s="2"/>
      <c r="E4" s="2"/>
      <c r="G4" s="7"/>
      <c r="J4" s="2"/>
      <c r="K4" s="1"/>
      <c r="L4" s="7"/>
      <c r="M4" s="2"/>
      <c r="N4" s="2"/>
      <c r="O4" s="2"/>
      <c r="P4" s="1"/>
      <c r="Q4" s="7"/>
      <c r="R4" s="8"/>
      <c r="S4" s="2"/>
      <c r="T4" s="2"/>
      <c r="U4" s="1"/>
      <c r="V4" s="7"/>
      <c r="X4" s="2"/>
    </row>
    <row r="5" spans="1:24">
      <c r="A5" s="1"/>
      <c r="B5" s="10"/>
      <c r="C5" s="11"/>
      <c r="D5" s="2"/>
      <c r="E5" s="2"/>
      <c r="G5" s="7"/>
      <c r="H5" s="12"/>
      <c r="J5" s="2"/>
      <c r="K5" s="1"/>
      <c r="L5" s="10"/>
      <c r="M5" s="11"/>
      <c r="N5" s="2"/>
      <c r="O5" s="2"/>
      <c r="P5" s="1"/>
      <c r="Q5" s="10"/>
      <c r="R5" s="11"/>
      <c r="S5" s="2"/>
      <c r="T5" s="2"/>
      <c r="U5" s="1"/>
      <c r="V5" s="10"/>
      <c r="W5" s="11"/>
      <c r="X5" s="2"/>
    </row>
    <row r="6" spans="1:24">
      <c r="A6" s="1"/>
      <c r="B6" s="13">
        <f>SUM(B2:B5)</f>
        <v>10106526.4</v>
      </c>
      <c r="C6" s="14">
        <f>SUM(C2:C5)</f>
        <v>2408160</v>
      </c>
      <c r="D6" s="2"/>
      <c r="E6" s="2"/>
      <c r="G6" s="10"/>
      <c r="H6" s="11"/>
      <c r="J6" s="2"/>
      <c r="K6" s="1"/>
      <c r="L6" s="13"/>
      <c r="M6" s="14">
        <f>+M2</f>
        <v>96326.400000000009</v>
      </c>
      <c r="N6" s="2"/>
      <c r="O6" s="2"/>
      <c r="P6" s="1"/>
      <c r="Q6" s="13"/>
      <c r="R6" s="14"/>
      <c r="S6" s="2"/>
      <c r="T6" s="2"/>
      <c r="U6" s="1"/>
      <c r="V6" s="10"/>
      <c r="W6" s="11"/>
      <c r="X6" s="2"/>
    </row>
    <row r="7" spans="1:24">
      <c r="A7" s="1"/>
      <c r="B7" s="7">
        <f>+B6-C6</f>
        <v>7698366.4000000004</v>
      </c>
      <c r="C7" s="8"/>
      <c r="D7" s="2"/>
      <c r="E7" s="2"/>
      <c r="F7" s="1"/>
      <c r="G7" s="13">
        <f>SUM(G2:G6)</f>
        <v>2408160</v>
      </c>
      <c r="H7" s="14">
        <f>SUM(H2:H6)</f>
        <v>9408160</v>
      </c>
      <c r="I7" s="2"/>
      <c r="J7" s="2"/>
      <c r="K7" s="1"/>
      <c r="L7" s="7"/>
      <c r="M7" s="9">
        <f>+M6</f>
        <v>96326.400000000009</v>
      </c>
      <c r="N7" s="2"/>
      <c r="O7" s="2"/>
      <c r="P7" s="1"/>
      <c r="Q7" s="7"/>
      <c r="R7" s="8"/>
      <c r="S7" s="2"/>
      <c r="T7" s="2"/>
      <c r="U7" s="1"/>
      <c r="V7" s="7"/>
      <c r="X7" s="2"/>
    </row>
    <row r="8" spans="1:24">
      <c r="A8" s="1"/>
      <c r="B8" s="7"/>
      <c r="C8" s="8"/>
      <c r="D8" s="2"/>
      <c r="E8" s="2"/>
      <c r="F8" s="1"/>
      <c r="G8" s="7"/>
      <c r="H8" s="9">
        <f>+H7+G7</f>
        <v>11816320</v>
      </c>
      <c r="I8" s="2"/>
      <c r="J8" s="2"/>
      <c r="K8" s="1"/>
      <c r="L8" s="7"/>
      <c r="M8" s="2"/>
      <c r="N8" s="2"/>
      <c r="O8" s="2"/>
      <c r="P8" s="1"/>
      <c r="Q8" s="7"/>
      <c r="R8" s="8"/>
      <c r="S8" s="2"/>
      <c r="T8" s="2"/>
      <c r="U8" s="1"/>
      <c r="V8" s="7"/>
      <c r="X8" s="2"/>
    </row>
    <row r="11" spans="1:24">
      <c r="A11" s="1"/>
      <c r="B11" s="27" t="s">
        <v>3</v>
      </c>
      <c r="C11" s="27"/>
      <c r="D11" s="2"/>
      <c r="E11" s="2"/>
      <c r="F11" s="1"/>
      <c r="G11" s="27" t="s">
        <v>33</v>
      </c>
      <c r="H11" s="27"/>
      <c r="I11" s="2"/>
      <c r="J11" s="2"/>
      <c r="K11" s="1"/>
      <c r="L11" s="27" t="s">
        <v>34</v>
      </c>
      <c r="M11" s="27"/>
      <c r="N11" s="2"/>
      <c r="O11" s="2"/>
      <c r="P11" s="1"/>
      <c r="Q11" s="27"/>
      <c r="R11" s="27"/>
      <c r="S11" s="2"/>
      <c r="T11" s="2"/>
      <c r="U11" s="1"/>
      <c r="V11" s="27"/>
      <c r="W11" s="27"/>
      <c r="X11" s="2"/>
    </row>
    <row r="12" spans="1:24">
      <c r="A12" s="4" t="s">
        <v>26</v>
      </c>
      <c r="B12" s="5">
        <f>+MATRIZ!B23</f>
        <v>2408160</v>
      </c>
      <c r="C12" s="6">
        <f>+B12</f>
        <v>2408160</v>
      </c>
      <c r="D12" s="3" t="s">
        <v>45</v>
      </c>
      <c r="E12" s="2"/>
      <c r="G12" s="5"/>
      <c r="H12" s="6">
        <f>+B12*1.25</f>
        <v>3010200</v>
      </c>
      <c r="I12" s="2" t="s">
        <v>5</v>
      </c>
      <c r="J12" s="2"/>
      <c r="K12" s="4" t="s">
        <v>43</v>
      </c>
      <c r="L12" s="5">
        <f>+C12</f>
        <v>2408160</v>
      </c>
      <c r="M12" s="6"/>
      <c r="N12" s="2"/>
      <c r="O12" s="2"/>
      <c r="Q12" s="5"/>
      <c r="R12" s="6"/>
      <c r="S12" s="2"/>
      <c r="T12" s="2"/>
      <c r="U12" s="1"/>
      <c r="V12" s="5"/>
      <c r="W12" s="6"/>
    </row>
    <row r="13" spans="1:24">
      <c r="A13" s="4" t="s">
        <v>9</v>
      </c>
      <c r="B13" s="7">
        <f>+C22/1.16</f>
        <v>21551.724137931036</v>
      </c>
      <c r="D13" s="2"/>
      <c r="E13" s="2"/>
      <c r="G13" s="7"/>
      <c r="I13" s="2"/>
      <c r="J13" s="2"/>
      <c r="K13" s="1"/>
      <c r="L13" s="7"/>
      <c r="M13" s="2"/>
      <c r="N13" s="2"/>
      <c r="O13" s="2"/>
      <c r="P13" s="1"/>
      <c r="Q13" s="7"/>
      <c r="R13" s="8"/>
      <c r="S13" s="2"/>
      <c r="T13" s="2"/>
      <c r="U13" s="1"/>
      <c r="V13" s="7"/>
      <c r="X13" s="2"/>
    </row>
    <row r="14" spans="1:24">
      <c r="A14" s="1"/>
      <c r="B14" s="7"/>
      <c r="D14" s="2"/>
      <c r="E14" s="2"/>
      <c r="G14" s="7"/>
      <c r="I14" s="2"/>
      <c r="J14" s="2"/>
      <c r="K14" s="1"/>
      <c r="L14" s="7"/>
      <c r="M14" s="2"/>
      <c r="N14" s="2"/>
      <c r="O14" s="2"/>
      <c r="P14" s="1"/>
      <c r="Q14" s="7"/>
      <c r="R14" s="8"/>
      <c r="S14" s="2"/>
      <c r="T14" s="2"/>
      <c r="U14" s="1"/>
      <c r="V14" s="7"/>
      <c r="X14" s="2"/>
    </row>
    <row r="15" spans="1:24">
      <c r="A15" s="1"/>
      <c r="B15" s="10"/>
      <c r="C15" s="11"/>
      <c r="D15" s="2"/>
      <c r="E15" s="2"/>
      <c r="G15" s="7"/>
      <c r="H15" s="12"/>
      <c r="I15" s="2"/>
      <c r="J15" s="2"/>
      <c r="K15" s="1"/>
      <c r="L15" s="10"/>
      <c r="M15" s="11"/>
      <c r="N15" s="2"/>
      <c r="O15" s="2"/>
      <c r="P15" s="1"/>
      <c r="Q15" s="10"/>
      <c r="R15" s="11"/>
      <c r="S15" s="2"/>
      <c r="T15" s="2"/>
      <c r="U15" s="1"/>
      <c r="V15" s="10"/>
      <c r="W15" s="11"/>
      <c r="X15" s="2"/>
    </row>
    <row r="16" spans="1:24">
      <c r="A16" s="1"/>
      <c r="B16" s="13">
        <f>SUM(B12:B15)</f>
        <v>2429711.7241379311</v>
      </c>
      <c r="C16" s="14">
        <f>SUM(C12:C15)</f>
        <v>2408160</v>
      </c>
      <c r="D16" s="2"/>
      <c r="E16" s="2"/>
      <c r="G16" s="10"/>
      <c r="H16" s="11"/>
      <c r="I16" s="2"/>
      <c r="J16" s="2"/>
      <c r="K16" s="1"/>
      <c r="L16" s="13">
        <f>+L12</f>
        <v>2408160</v>
      </c>
      <c r="M16" s="14"/>
      <c r="N16" s="2"/>
      <c r="O16" s="2"/>
      <c r="P16" s="1"/>
      <c r="Q16" s="13"/>
      <c r="R16" s="14"/>
      <c r="S16" s="2"/>
      <c r="T16" s="2"/>
      <c r="U16" s="1"/>
      <c r="V16" s="13"/>
      <c r="W16" s="14"/>
      <c r="X16" s="2"/>
    </row>
    <row r="17" spans="1:24">
      <c r="A17" s="1"/>
      <c r="B17" s="7">
        <f>+B16-C16</f>
        <v>21551.724137931131</v>
      </c>
      <c r="D17" s="2"/>
      <c r="E17" s="2"/>
      <c r="F17" s="1"/>
      <c r="G17" s="13"/>
      <c r="H17" s="14">
        <f>+H12</f>
        <v>3010200</v>
      </c>
      <c r="I17" s="2"/>
      <c r="J17" s="2"/>
      <c r="K17" s="1"/>
      <c r="L17" s="7"/>
      <c r="M17" s="2"/>
      <c r="N17" s="2"/>
      <c r="O17" s="2"/>
      <c r="P17" s="1"/>
      <c r="Q17" s="7"/>
      <c r="R17" s="8"/>
      <c r="S17" s="2"/>
      <c r="T17" s="2"/>
      <c r="U17" s="1"/>
      <c r="V17" s="7"/>
      <c r="X17" s="2"/>
    </row>
    <row r="18" spans="1:24">
      <c r="A18" s="1"/>
      <c r="B18" s="7"/>
      <c r="C18" s="8"/>
      <c r="D18" s="2"/>
      <c r="E18" s="2"/>
      <c r="F18" s="1"/>
      <c r="G18" s="7"/>
      <c r="I18" s="2"/>
      <c r="J18" s="2"/>
      <c r="K18" s="1"/>
      <c r="L18" s="7"/>
      <c r="M18" s="2"/>
      <c r="N18" s="2"/>
      <c r="O18" s="2"/>
      <c r="P18" s="1"/>
      <c r="Q18" s="7"/>
      <c r="R18" s="8"/>
      <c r="S18" s="2"/>
      <c r="T18" s="2"/>
      <c r="U18" s="1"/>
      <c r="V18" s="7"/>
      <c r="X18" s="2"/>
    </row>
    <row r="21" spans="1:24">
      <c r="A21" s="1"/>
      <c r="B21" s="27" t="s">
        <v>21</v>
      </c>
      <c r="C21" s="27"/>
      <c r="D21" s="2"/>
      <c r="E21" s="2"/>
      <c r="F21" s="1"/>
      <c r="G21" s="27" t="s">
        <v>19</v>
      </c>
      <c r="H21" s="27"/>
      <c r="I21" s="2"/>
      <c r="J21" s="2"/>
      <c r="K21" s="1"/>
      <c r="L21" s="27"/>
      <c r="M21" s="27"/>
      <c r="N21" s="2"/>
      <c r="O21" s="2"/>
      <c r="P21" s="1"/>
      <c r="Q21" s="27"/>
      <c r="R21" s="27"/>
      <c r="S21" s="2"/>
      <c r="T21" s="2"/>
      <c r="U21" s="1"/>
      <c r="V21" s="27"/>
      <c r="W21" s="27"/>
      <c r="X21" s="2"/>
    </row>
    <row r="22" spans="1:24">
      <c r="B22" s="5"/>
      <c r="C22" s="6">
        <v>25000</v>
      </c>
      <c r="D22" s="3" t="s">
        <v>28</v>
      </c>
      <c r="E22" s="2"/>
      <c r="F22" s="1" t="s">
        <v>9</v>
      </c>
      <c r="G22" s="5">
        <f>+B13*0.16</f>
        <v>3448.275862068966</v>
      </c>
      <c r="H22" s="6"/>
      <c r="J22" s="2"/>
      <c r="L22" s="5"/>
      <c r="M22" s="6"/>
      <c r="O22" s="2"/>
      <c r="P22" s="1"/>
      <c r="Q22" s="5"/>
      <c r="R22" s="6"/>
      <c r="T22" s="2"/>
      <c r="U22" s="1"/>
      <c r="V22" s="5"/>
      <c r="W22" s="6"/>
    </row>
    <row r="23" spans="1:24">
      <c r="A23" s="1"/>
      <c r="B23" s="7"/>
      <c r="E23" s="2"/>
      <c r="F23" s="1"/>
      <c r="G23" s="7"/>
      <c r="I23" s="2"/>
      <c r="J23" s="2"/>
      <c r="K23" s="1"/>
      <c r="L23" s="7"/>
      <c r="O23" s="2"/>
      <c r="P23" s="1"/>
      <c r="Q23" s="7"/>
      <c r="T23" s="2"/>
      <c r="U23" s="1"/>
      <c r="V23" s="7"/>
      <c r="X23" s="2"/>
    </row>
    <row r="24" spans="1:24">
      <c r="A24" s="1"/>
      <c r="B24" s="7"/>
      <c r="C24" s="12"/>
      <c r="D24" s="2"/>
      <c r="E24" s="2"/>
      <c r="F24" s="1"/>
      <c r="G24" s="7"/>
      <c r="I24" s="2"/>
      <c r="J24" s="2"/>
      <c r="K24" s="1"/>
      <c r="L24" s="7"/>
      <c r="M24" s="2"/>
      <c r="N24" s="2"/>
      <c r="O24" s="2"/>
      <c r="P24" s="1"/>
      <c r="Q24" s="7"/>
      <c r="T24" s="2"/>
      <c r="U24" s="1"/>
      <c r="V24" s="7"/>
      <c r="X24" s="2"/>
    </row>
    <row r="25" spans="1:24">
      <c r="A25" s="1"/>
      <c r="B25" s="15"/>
      <c r="C25" s="16"/>
      <c r="D25" s="2"/>
      <c r="E25" s="2"/>
      <c r="F25" s="1"/>
      <c r="G25" s="10"/>
      <c r="H25" s="11"/>
      <c r="I25" s="2"/>
      <c r="J25" s="2"/>
      <c r="K25" s="1"/>
      <c r="L25" s="10"/>
      <c r="M25" s="11"/>
      <c r="N25" s="2"/>
      <c r="O25" s="2"/>
      <c r="P25" s="1"/>
      <c r="Q25" s="10"/>
      <c r="R25" s="11"/>
      <c r="S25" s="2"/>
      <c r="T25" s="2"/>
      <c r="U25" s="1"/>
      <c r="V25" s="10"/>
      <c r="W25" s="11"/>
      <c r="X25" s="2"/>
    </row>
    <row r="26" spans="1:24">
      <c r="A26" s="1"/>
      <c r="B26" s="13"/>
      <c r="C26" s="14">
        <f>+C22</f>
        <v>25000</v>
      </c>
      <c r="D26" s="2"/>
      <c r="E26" s="2"/>
      <c r="F26" s="1"/>
      <c r="G26" s="13">
        <f>+G22</f>
        <v>3448.275862068966</v>
      </c>
      <c r="H26" s="14"/>
      <c r="I26" s="2"/>
      <c r="J26" s="2"/>
      <c r="K26" s="1"/>
      <c r="L26" s="13"/>
      <c r="M26" s="14"/>
      <c r="N26" s="2"/>
      <c r="O26" s="2"/>
      <c r="P26" s="1"/>
      <c r="Q26" s="10"/>
      <c r="R26" s="11"/>
      <c r="S26" s="2"/>
      <c r="T26" s="2"/>
      <c r="U26" s="1"/>
      <c r="V26" s="7"/>
      <c r="X26" s="2"/>
    </row>
    <row r="27" spans="1:24">
      <c r="A27" s="1"/>
      <c r="B27" s="17"/>
      <c r="C27" s="18">
        <f>+C26</f>
        <v>25000</v>
      </c>
      <c r="D27" s="2"/>
      <c r="E27" s="2"/>
      <c r="F27" s="1"/>
      <c r="G27" s="7">
        <f>+G26</f>
        <v>3448.275862068966</v>
      </c>
      <c r="I27" s="2"/>
      <c r="J27" s="2"/>
      <c r="K27" s="1"/>
      <c r="L27" s="19"/>
      <c r="M27" s="20"/>
      <c r="N27" s="2"/>
      <c r="O27" s="2"/>
      <c r="P27" s="1"/>
      <c r="Q27" s="7"/>
      <c r="S27" s="2"/>
      <c r="T27" s="2"/>
      <c r="U27" s="1"/>
      <c r="V27" s="5"/>
      <c r="W27" s="6"/>
      <c r="X27" s="2"/>
    </row>
    <row r="28" spans="1:24">
      <c r="A28" s="1"/>
      <c r="B28" s="17"/>
      <c r="C28" s="21"/>
      <c r="D28" s="2"/>
      <c r="E28" s="2"/>
      <c r="F28" s="1"/>
      <c r="G28" s="7"/>
      <c r="I28" s="2"/>
      <c r="J28" s="2"/>
      <c r="K28" s="1"/>
      <c r="L28" s="19"/>
      <c r="M28" s="22"/>
      <c r="N28" s="2"/>
      <c r="O28" s="2"/>
      <c r="P28" s="1"/>
      <c r="Q28" s="7"/>
      <c r="R28" s="8"/>
      <c r="S28" s="2"/>
      <c r="T28" s="2"/>
      <c r="U28" s="1"/>
      <c r="V28" s="7"/>
      <c r="X28" s="2"/>
    </row>
    <row r="31" spans="1:24">
      <c r="A31" s="1"/>
      <c r="B31" s="27"/>
      <c r="C31" s="27"/>
      <c r="D31" s="2"/>
      <c r="E31" s="2"/>
      <c r="F31" s="1"/>
      <c r="G31" s="27"/>
      <c r="H31" s="27"/>
      <c r="I31" s="2"/>
      <c r="J31" s="2"/>
      <c r="K31" s="1"/>
      <c r="L31" s="27"/>
      <c r="M31" s="27"/>
      <c r="N31" s="2"/>
      <c r="O31" s="2"/>
      <c r="P31" s="1"/>
      <c r="Q31" s="27"/>
      <c r="R31" s="27"/>
      <c r="S31" s="2"/>
      <c r="T31" s="2"/>
      <c r="U31" s="1"/>
      <c r="V31" s="27"/>
      <c r="W31" s="27"/>
      <c r="X31" s="2"/>
    </row>
    <row r="32" spans="1:24">
      <c r="A32" s="1"/>
      <c r="B32" s="5"/>
      <c r="C32" s="6"/>
      <c r="E32" s="2"/>
      <c r="F32" s="1"/>
      <c r="G32" s="5"/>
      <c r="H32" s="6"/>
      <c r="J32" s="2"/>
      <c r="L32" s="5"/>
      <c r="M32" s="6"/>
      <c r="N32" s="2"/>
      <c r="O32" s="2"/>
      <c r="Q32" s="5"/>
      <c r="R32" s="6"/>
      <c r="S32" s="2"/>
      <c r="T32" s="2"/>
      <c r="U32" s="1"/>
      <c r="V32" s="5"/>
      <c r="W32" s="6"/>
    </row>
    <row r="33" spans="1:24">
      <c r="A33" s="1"/>
      <c r="B33" s="7"/>
      <c r="C33" s="8"/>
      <c r="D33" s="2"/>
      <c r="E33" s="2"/>
      <c r="F33" s="1"/>
      <c r="G33" s="7"/>
      <c r="J33" s="2"/>
      <c r="L33" s="7"/>
      <c r="M33" s="2"/>
      <c r="N33" s="2"/>
      <c r="O33" s="2"/>
      <c r="Q33" s="7"/>
      <c r="R33" s="8"/>
      <c r="S33" s="2"/>
      <c r="T33" s="2"/>
      <c r="U33" s="1"/>
      <c r="V33" s="7"/>
      <c r="X33" s="2"/>
    </row>
    <row r="34" spans="1:24">
      <c r="A34" s="1"/>
      <c r="B34" s="7"/>
      <c r="C34" s="8"/>
      <c r="D34" s="2"/>
      <c r="E34" s="2"/>
      <c r="F34" s="1"/>
      <c r="G34" s="7"/>
      <c r="I34" s="2"/>
      <c r="J34" s="2"/>
      <c r="K34" s="1"/>
      <c r="L34" s="7"/>
      <c r="M34" s="2"/>
      <c r="N34" s="2"/>
      <c r="O34" s="2"/>
      <c r="Q34" s="7"/>
      <c r="R34" s="8"/>
      <c r="S34" s="2"/>
      <c r="T34" s="2"/>
      <c r="U34" s="1"/>
      <c r="V34" s="7"/>
      <c r="X34" s="2"/>
    </row>
    <row r="35" spans="1:24">
      <c r="A35" s="1"/>
      <c r="B35" s="10"/>
      <c r="C35" s="11"/>
      <c r="D35" s="2"/>
      <c r="E35" s="2"/>
      <c r="F35" s="1"/>
      <c r="G35" s="7"/>
      <c r="H35" s="12"/>
      <c r="I35" s="2"/>
      <c r="J35" s="2"/>
      <c r="K35" s="1"/>
      <c r="L35" s="10"/>
      <c r="M35" s="11"/>
      <c r="N35" s="2"/>
      <c r="O35" s="2"/>
      <c r="Q35" s="7"/>
      <c r="R35" s="8"/>
      <c r="S35" s="2"/>
      <c r="T35" s="2"/>
      <c r="U35" s="1"/>
      <c r="V35" s="7"/>
      <c r="X35" s="2"/>
    </row>
    <row r="36" spans="1:24">
      <c r="A36" s="1"/>
      <c r="B36" s="13"/>
      <c r="C36" s="14"/>
      <c r="D36" s="2"/>
      <c r="E36" s="2"/>
      <c r="G36" s="7"/>
      <c r="H36" s="12"/>
      <c r="I36" s="2"/>
      <c r="J36" s="2"/>
      <c r="K36" s="1"/>
      <c r="L36" s="13"/>
      <c r="M36" s="14"/>
      <c r="O36" s="2"/>
      <c r="P36" s="1"/>
      <c r="Q36" s="13"/>
      <c r="R36" s="14"/>
      <c r="T36" s="2"/>
      <c r="U36" s="1"/>
      <c r="V36" s="13"/>
      <c r="W36" s="14"/>
      <c r="X36" s="2"/>
    </row>
    <row r="37" spans="1:24">
      <c r="A37" s="1"/>
      <c r="B37" s="7"/>
      <c r="D37" s="2"/>
      <c r="E37" s="2"/>
      <c r="F37" s="1"/>
      <c r="G37" s="13"/>
      <c r="H37" s="14"/>
      <c r="I37" s="2"/>
      <c r="J37" s="2"/>
      <c r="K37" s="1"/>
      <c r="L37" s="7"/>
      <c r="N37" s="2"/>
      <c r="O37" s="2"/>
      <c r="P37" s="1"/>
      <c r="Q37" s="7"/>
      <c r="S37" s="2"/>
      <c r="T37" s="2"/>
      <c r="U37" s="1"/>
      <c r="V37" s="7"/>
      <c r="X37" s="2"/>
    </row>
    <row r="38" spans="1:24">
      <c r="A38" s="1"/>
      <c r="B38" s="7"/>
      <c r="C38" s="8"/>
      <c r="D38" s="2"/>
      <c r="E38" s="2"/>
      <c r="F38" s="1"/>
      <c r="G38" s="7"/>
      <c r="I38" s="2"/>
      <c r="J38" s="2"/>
      <c r="K38" s="1"/>
      <c r="L38" s="7"/>
      <c r="N38" s="2"/>
      <c r="O38" s="2"/>
      <c r="P38" s="1"/>
      <c r="Q38" s="7"/>
      <c r="S38" s="2"/>
      <c r="T38" s="2"/>
      <c r="U38" s="1"/>
      <c r="V38" s="7"/>
      <c r="X38" s="2"/>
    </row>
    <row r="41" spans="1:24">
      <c r="A41" s="1"/>
      <c r="B41" s="27"/>
      <c r="C41" s="27"/>
      <c r="D41" s="2"/>
      <c r="E41" s="2"/>
      <c r="F41" s="1"/>
      <c r="G41" s="27"/>
      <c r="H41" s="27"/>
      <c r="I41" s="2"/>
      <c r="J41" s="2"/>
      <c r="K41" s="1"/>
      <c r="L41" s="27"/>
      <c r="M41" s="27"/>
      <c r="N41" s="2"/>
      <c r="O41" s="2"/>
      <c r="P41" s="1"/>
      <c r="Q41" s="27"/>
      <c r="R41" s="27"/>
      <c r="S41" s="2"/>
      <c r="T41" s="2"/>
      <c r="U41" s="1"/>
      <c r="V41" s="27"/>
      <c r="W41" s="27"/>
      <c r="X41" s="2"/>
    </row>
    <row r="42" spans="1:24">
      <c r="A42" s="1"/>
      <c r="B42" s="5"/>
      <c r="C42" s="6"/>
      <c r="E42" s="2"/>
      <c r="G42" s="5"/>
      <c r="H42" s="6"/>
      <c r="I42" s="2"/>
      <c r="J42" s="2"/>
      <c r="L42" s="5"/>
      <c r="M42" s="6"/>
      <c r="N42" s="2"/>
      <c r="O42" s="2"/>
      <c r="P42" s="1"/>
      <c r="Q42" s="5"/>
      <c r="R42" s="6"/>
      <c r="T42" s="2"/>
      <c r="U42" s="1"/>
      <c r="V42" s="5"/>
      <c r="W42" s="6"/>
    </row>
    <row r="43" spans="1:24">
      <c r="A43" s="1"/>
      <c r="B43" s="7"/>
      <c r="C43" s="8"/>
      <c r="D43" s="2"/>
      <c r="E43" s="2"/>
      <c r="F43" s="1"/>
      <c r="G43" s="7"/>
      <c r="I43" s="2"/>
      <c r="J43" s="2"/>
      <c r="K43" s="1"/>
      <c r="L43" s="7"/>
      <c r="M43" s="2"/>
      <c r="N43" s="2"/>
      <c r="O43" s="2"/>
      <c r="P43" s="1"/>
      <c r="Q43" s="7"/>
      <c r="R43" s="8"/>
      <c r="S43" s="2"/>
      <c r="T43" s="2"/>
      <c r="U43" s="1"/>
      <c r="V43" s="7"/>
      <c r="X43" s="2"/>
    </row>
    <row r="44" spans="1:24">
      <c r="A44" s="1"/>
      <c r="B44" s="7"/>
      <c r="C44" s="8"/>
      <c r="D44" s="2"/>
      <c r="E44" s="2"/>
      <c r="F44" s="1"/>
      <c r="G44" s="7"/>
      <c r="I44" s="2"/>
      <c r="J44" s="2"/>
      <c r="K44" s="1"/>
      <c r="L44" s="7"/>
      <c r="M44" s="2"/>
      <c r="N44" s="2"/>
      <c r="O44" s="2"/>
      <c r="P44" s="1"/>
      <c r="Q44" s="7"/>
      <c r="R44" s="8"/>
      <c r="S44" s="2"/>
      <c r="T44" s="2"/>
      <c r="U44" s="1"/>
      <c r="V44" s="7"/>
      <c r="X44" s="2"/>
    </row>
    <row r="45" spans="1:24">
      <c r="A45" s="1"/>
      <c r="B45" s="10"/>
      <c r="C45" s="11"/>
      <c r="D45" s="2"/>
      <c r="E45" s="2"/>
      <c r="F45" s="1"/>
      <c r="G45" s="10"/>
      <c r="H45" s="11"/>
      <c r="I45" s="2"/>
      <c r="J45" s="2"/>
      <c r="K45" s="1"/>
      <c r="L45" s="10"/>
      <c r="M45" s="11"/>
      <c r="N45" s="2"/>
      <c r="O45" s="2"/>
      <c r="P45" s="1"/>
      <c r="Q45" s="7"/>
      <c r="R45" s="8"/>
      <c r="S45" s="2"/>
      <c r="T45" s="2"/>
      <c r="U45" s="1"/>
      <c r="V45" s="7"/>
      <c r="X45" s="2"/>
    </row>
    <row r="46" spans="1:24">
      <c r="B46" s="13"/>
      <c r="C46" s="14"/>
      <c r="D46" s="2"/>
      <c r="E46" s="2"/>
      <c r="F46" s="1"/>
      <c r="G46" s="13"/>
      <c r="H46" s="14"/>
      <c r="I46" s="2"/>
      <c r="J46" s="2"/>
      <c r="K46" s="1"/>
      <c r="L46" s="13"/>
      <c r="M46" s="14"/>
      <c r="N46" s="2"/>
      <c r="O46" s="2"/>
      <c r="P46" s="1"/>
      <c r="Q46" s="13"/>
      <c r="R46" s="14"/>
      <c r="S46" s="2"/>
      <c r="T46" s="2"/>
      <c r="U46" s="1"/>
      <c r="V46" s="13"/>
      <c r="W46" s="14"/>
      <c r="X46" s="2"/>
    </row>
    <row r="47" spans="1:24">
      <c r="A47" s="1"/>
      <c r="B47" s="7"/>
      <c r="D47" s="2"/>
      <c r="E47" s="2"/>
      <c r="F47" s="1"/>
      <c r="G47" s="7"/>
      <c r="I47" s="2"/>
      <c r="J47" s="2"/>
      <c r="K47" s="1"/>
      <c r="L47" s="19"/>
      <c r="M47" s="22"/>
      <c r="N47" s="2"/>
      <c r="O47" s="2"/>
      <c r="P47" s="1"/>
      <c r="Q47" s="19"/>
      <c r="R47" s="20"/>
      <c r="S47" s="2"/>
      <c r="T47" s="2"/>
      <c r="U47" s="1"/>
      <c r="V47" s="19"/>
      <c r="W47" s="20"/>
      <c r="X47" s="2"/>
    </row>
    <row r="48" spans="1:24">
      <c r="A48" s="1"/>
      <c r="B48" s="19"/>
      <c r="C48" s="20"/>
      <c r="D48" s="2"/>
      <c r="E48" s="2"/>
      <c r="F48" s="1"/>
      <c r="G48" s="19"/>
      <c r="H48" s="20"/>
      <c r="I48" s="2"/>
      <c r="J48" s="2"/>
      <c r="K48" s="1"/>
      <c r="L48" s="19"/>
      <c r="M48" s="22"/>
      <c r="N48" s="2"/>
      <c r="O48" s="2"/>
      <c r="P48" s="1"/>
      <c r="Q48" s="19"/>
      <c r="R48" s="23"/>
      <c r="S48" s="2"/>
      <c r="T48" s="2"/>
      <c r="U48" s="1"/>
      <c r="V48" s="19"/>
      <c r="W48" s="20"/>
      <c r="X48" s="2"/>
    </row>
    <row r="51" spans="2:23">
      <c r="B51" s="27"/>
      <c r="C51" s="27"/>
      <c r="D51" s="2"/>
      <c r="E51" s="2"/>
      <c r="F51" s="1"/>
      <c r="G51" s="27"/>
      <c r="H51" s="27"/>
      <c r="I51" s="2"/>
      <c r="J51" s="2"/>
      <c r="K51" s="1"/>
      <c r="L51" s="27"/>
      <c r="M51" s="27"/>
      <c r="N51" s="2"/>
      <c r="O51" s="2"/>
      <c r="P51" s="1"/>
      <c r="Q51" s="27"/>
      <c r="R51" s="27"/>
      <c r="S51" s="2"/>
      <c r="T51" s="2"/>
      <c r="U51" s="1"/>
      <c r="V51" s="27"/>
      <c r="W51" s="27"/>
    </row>
    <row r="52" spans="2:23">
      <c r="B52" s="5"/>
      <c r="C52" s="6"/>
      <c r="E52" s="2"/>
      <c r="F52" s="1"/>
      <c r="G52" s="5"/>
      <c r="H52" s="6"/>
      <c r="J52" s="2"/>
      <c r="L52" s="5"/>
      <c r="M52" s="6"/>
      <c r="O52" s="2"/>
      <c r="P52" s="1"/>
      <c r="Q52" s="5"/>
      <c r="R52" s="6"/>
      <c r="T52" s="2"/>
      <c r="U52" s="1"/>
      <c r="V52" s="5"/>
      <c r="W52" s="6"/>
    </row>
    <row r="53" spans="2:23">
      <c r="B53" s="7"/>
      <c r="C53" s="8"/>
      <c r="D53" s="2"/>
      <c r="E53" s="2"/>
      <c r="F53" s="1"/>
      <c r="G53" s="7"/>
      <c r="I53" s="2"/>
      <c r="J53" s="2"/>
      <c r="L53" s="7"/>
      <c r="O53" s="2"/>
      <c r="P53" s="1"/>
      <c r="Q53" s="7"/>
      <c r="R53" s="8"/>
      <c r="S53" s="2"/>
      <c r="T53" s="2"/>
      <c r="U53" s="1"/>
      <c r="V53" s="7"/>
    </row>
    <row r="54" spans="2:23">
      <c r="B54" s="7"/>
      <c r="C54" s="8"/>
      <c r="D54" s="2"/>
      <c r="E54" s="2"/>
      <c r="F54" s="1"/>
      <c r="G54" s="7"/>
      <c r="I54" s="2"/>
      <c r="J54" s="2"/>
      <c r="K54" s="1"/>
      <c r="L54" s="7"/>
      <c r="M54" s="2"/>
      <c r="N54" s="2"/>
      <c r="O54" s="2"/>
      <c r="P54" s="1"/>
      <c r="Q54" s="7"/>
      <c r="R54" s="8"/>
      <c r="S54" s="2"/>
      <c r="T54" s="2"/>
      <c r="U54" s="1"/>
      <c r="V54" s="7"/>
    </row>
    <row r="55" spans="2:23">
      <c r="B55" s="10"/>
      <c r="C55" s="11"/>
      <c r="D55" s="2"/>
      <c r="E55" s="2"/>
      <c r="F55" s="1"/>
      <c r="G55" s="10"/>
      <c r="H55" s="11"/>
      <c r="I55" s="2"/>
      <c r="J55" s="2"/>
      <c r="K55" s="1"/>
      <c r="L55" s="10"/>
      <c r="M55" s="11"/>
      <c r="N55" s="2"/>
      <c r="O55" s="2"/>
      <c r="P55" s="1"/>
      <c r="Q55" s="7"/>
      <c r="R55" s="8"/>
      <c r="S55" s="2"/>
      <c r="T55" s="2"/>
      <c r="U55" s="1"/>
      <c r="V55" s="7"/>
    </row>
    <row r="56" spans="2:23">
      <c r="B56" s="13"/>
      <c r="C56" s="14"/>
      <c r="D56" s="2"/>
      <c r="E56" s="2"/>
      <c r="F56" s="1"/>
      <c r="G56" s="13"/>
      <c r="H56" s="14"/>
      <c r="I56" s="2"/>
      <c r="J56" s="2"/>
      <c r="K56" s="1"/>
      <c r="L56" s="13"/>
      <c r="M56" s="14"/>
      <c r="N56" s="2"/>
      <c r="O56" s="2"/>
      <c r="P56" s="1"/>
      <c r="Q56" s="13"/>
      <c r="R56" s="14"/>
      <c r="S56" s="2"/>
      <c r="T56" s="2"/>
      <c r="U56" s="1"/>
      <c r="V56" s="13"/>
      <c r="W56" s="14"/>
    </row>
    <row r="57" spans="2:23">
      <c r="B57" s="7"/>
      <c r="D57" s="2"/>
      <c r="E57" s="2"/>
      <c r="F57" s="1"/>
      <c r="G57" s="7"/>
      <c r="I57" s="2"/>
      <c r="J57" s="2"/>
      <c r="L57" s="7"/>
      <c r="N57" s="2"/>
      <c r="O57" s="2"/>
      <c r="P57" s="1"/>
      <c r="Q57" s="7"/>
      <c r="S57" s="2"/>
      <c r="T57" s="2"/>
      <c r="U57" s="1"/>
      <c r="V57" s="7"/>
    </row>
    <row r="58" spans="2:23">
      <c r="B58" s="7"/>
      <c r="C58" s="8"/>
      <c r="D58" s="2"/>
      <c r="E58" s="2"/>
      <c r="F58" s="1"/>
      <c r="G58" s="7"/>
      <c r="I58" s="2"/>
      <c r="J58" s="2"/>
      <c r="K58" s="1"/>
      <c r="L58" s="7"/>
      <c r="N58" s="2"/>
      <c r="O58" s="2"/>
      <c r="P58" s="1"/>
      <c r="Q58" s="7"/>
      <c r="R58" s="8"/>
      <c r="S58" s="2"/>
      <c r="T58" s="2"/>
      <c r="U58" s="1"/>
      <c r="V58" s="7"/>
    </row>
    <row r="61" spans="2:23">
      <c r="B61" s="27"/>
      <c r="C61" s="27"/>
      <c r="D61" s="2"/>
      <c r="E61" s="2"/>
      <c r="F61" s="1"/>
      <c r="G61" s="27"/>
      <c r="H61" s="27"/>
      <c r="I61" s="2"/>
      <c r="J61" s="2"/>
      <c r="K61" s="1"/>
      <c r="L61" s="27"/>
      <c r="M61" s="27"/>
      <c r="N61" s="2"/>
      <c r="O61" s="2"/>
      <c r="P61" s="1"/>
      <c r="Q61" s="27"/>
      <c r="R61" s="27"/>
      <c r="V61" s="27"/>
      <c r="W61" s="27"/>
    </row>
    <row r="62" spans="2:23">
      <c r="B62" s="5"/>
      <c r="C62" s="6"/>
      <c r="E62" s="2"/>
      <c r="F62" s="1"/>
      <c r="G62" s="5"/>
      <c r="H62" s="6"/>
      <c r="J62" s="2"/>
      <c r="L62" s="5"/>
      <c r="M62" s="6"/>
      <c r="O62" s="2"/>
      <c r="P62" s="1"/>
      <c r="Q62" s="5"/>
      <c r="R62" s="6"/>
      <c r="V62" s="5"/>
      <c r="W62" s="6"/>
    </row>
    <row r="63" spans="2:23">
      <c r="B63" s="7"/>
      <c r="D63" s="2"/>
      <c r="E63" s="2"/>
      <c r="F63" s="1"/>
      <c r="G63" s="7"/>
      <c r="I63" s="2"/>
      <c r="J63" s="2"/>
      <c r="L63" s="7"/>
      <c r="O63" s="2"/>
      <c r="P63" s="1"/>
      <c r="Q63" s="7"/>
      <c r="R63" s="8"/>
      <c r="V63" s="7"/>
    </row>
    <row r="64" spans="2:23">
      <c r="B64" s="7"/>
      <c r="C64" s="8"/>
      <c r="D64" s="2"/>
      <c r="E64" s="2"/>
      <c r="F64" s="1"/>
      <c r="G64" s="7"/>
      <c r="I64" s="2"/>
      <c r="J64" s="2"/>
      <c r="K64" s="1"/>
      <c r="L64" s="7"/>
      <c r="M64" s="2"/>
      <c r="N64" s="2"/>
      <c r="O64" s="2"/>
      <c r="P64" s="1"/>
      <c r="Q64" s="7"/>
      <c r="R64" s="8"/>
      <c r="V64" s="7"/>
      <c r="W64" s="2"/>
    </row>
    <row r="65" spans="2:23">
      <c r="B65" s="10"/>
      <c r="C65" s="11"/>
      <c r="D65" s="2"/>
      <c r="E65" s="2"/>
      <c r="F65" s="1"/>
      <c r="G65" s="10"/>
      <c r="H65" s="11"/>
      <c r="I65" s="2"/>
      <c r="J65" s="2"/>
      <c r="K65" s="1"/>
      <c r="L65" s="10"/>
      <c r="M65" s="11"/>
      <c r="N65" s="2"/>
      <c r="O65" s="2"/>
      <c r="P65" s="1"/>
      <c r="Q65" s="7"/>
      <c r="R65" s="8"/>
      <c r="V65" s="10"/>
      <c r="W65" s="11"/>
    </row>
    <row r="66" spans="2:23">
      <c r="B66" s="13"/>
      <c r="C66" s="14"/>
      <c r="D66" s="2"/>
      <c r="E66" s="2"/>
      <c r="F66" s="1"/>
      <c r="G66" s="13"/>
      <c r="H66" s="14"/>
      <c r="I66" s="2"/>
      <c r="J66" s="2"/>
      <c r="K66" s="1"/>
      <c r="L66" s="13"/>
      <c r="M66" s="14"/>
      <c r="N66" s="2"/>
      <c r="O66" s="2"/>
      <c r="P66" s="1"/>
      <c r="Q66" s="13"/>
      <c r="R66" s="14"/>
      <c r="V66" s="13"/>
      <c r="W66" s="14"/>
    </row>
    <row r="67" spans="2:23">
      <c r="B67" s="7"/>
      <c r="D67" s="2"/>
      <c r="E67" s="2"/>
      <c r="F67" s="1"/>
      <c r="G67" s="7"/>
      <c r="I67" s="2"/>
      <c r="J67" s="2"/>
      <c r="L67" s="7"/>
      <c r="N67" s="2"/>
      <c r="O67" s="2"/>
      <c r="P67" s="1"/>
      <c r="Q67" s="7"/>
      <c r="V67" s="7"/>
    </row>
    <row r="68" spans="2:23">
      <c r="B68" s="19"/>
      <c r="C68" s="23"/>
      <c r="D68" s="2"/>
      <c r="E68" s="2"/>
      <c r="F68" s="1"/>
      <c r="G68" s="7"/>
      <c r="I68" s="2"/>
      <c r="J68" s="2"/>
      <c r="K68" s="1"/>
      <c r="L68" s="7"/>
      <c r="N68" s="2"/>
      <c r="O68" s="2"/>
      <c r="P68" s="1"/>
      <c r="Q68" s="7"/>
      <c r="R68" s="8"/>
      <c r="V68" s="7"/>
    </row>
  </sheetData>
  <mergeCells count="35">
    <mergeCell ref="B11:C11"/>
    <mergeCell ref="G11:H11"/>
    <mergeCell ref="L11:M11"/>
    <mergeCell ref="Q11:R11"/>
    <mergeCell ref="V11:W11"/>
    <mergeCell ref="B1:C1"/>
    <mergeCell ref="G1:H1"/>
    <mergeCell ref="L1:M1"/>
    <mergeCell ref="Q1:R1"/>
    <mergeCell ref="V1:W1"/>
    <mergeCell ref="B31:C31"/>
    <mergeCell ref="G31:H31"/>
    <mergeCell ref="L31:M31"/>
    <mergeCell ref="Q31:R31"/>
    <mergeCell ref="V31:W31"/>
    <mergeCell ref="B21:C21"/>
    <mergeCell ref="G21:H21"/>
    <mergeCell ref="L21:M21"/>
    <mergeCell ref="Q21:R21"/>
    <mergeCell ref="V21:W21"/>
    <mergeCell ref="B51:C51"/>
    <mergeCell ref="G51:H51"/>
    <mergeCell ref="L51:M51"/>
    <mergeCell ref="Q51:R51"/>
    <mergeCell ref="V51:W51"/>
    <mergeCell ref="B41:C41"/>
    <mergeCell ref="G41:H41"/>
    <mergeCell ref="L41:M41"/>
    <mergeCell ref="Q41:R41"/>
    <mergeCell ref="V41:W41"/>
    <mergeCell ref="B61:C61"/>
    <mergeCell ref="G61:H61"/>
    <mergeCell ref="L61:M61"/>
    <mergeCell ref="Q61:R61"/>
    <mergeCell ref="V61:W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</vt:lpstr>
      <vt:lpstr>ATARRAYA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Freud</dc:creator>
  <cp:lastModifiedBy>Freud</cp:lastModifiedBy>
  <dcterms:created xsi:type="dcterms:W3CDTF">2012-12-04T21:34:46Z</dcterms:created>
  <dcterms:modified xsi:type="dcterms:W3CDTF">2012-12-05T21:10:47Z</dcterms:modified>
</cp:coreProperties>
</file>